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https://eqcnz.sharepoint.com/sites/DMSChiefExec/Administration/Office of the CE/CE Expense Disclosure/"/>
    </mc:Choice>
  </mc:AlternateContent>
  <xr:revisionPtr revIDLastSave="0" documentId="8_{2F885374-7ECD-4FDF-845B-27E66B76E600}" xr6:coauthVersionLast="47" xr6:coauthVersionMax="47" xr10:uidLastSave="{00000000-0000-0000-0000-000000000000}"/>
  <bookViews>
    <workbookView xWindow="-120" yWindow="-120" windowWidth="29040" windowHeight="15840" tabRatio="847" xr2:uid="{00000000-000D-0000-FFFF-FFFF00000000}"/>
  </bookViews>
  <sheets>
    <sheet name="Summary" sheetId="69" r:id="rId1"/>
    <sheet name="Travel" sheetId="68" r:id="rId2"/>
    <sheet name="Hospitality" sheetId="50" r:id="rId3"/>
    <sheet name="All Other Expenses" sheetId="51" r:id="rId4"/>
    <sheet name="Gifts and Benefits" sheetId="53" r:id="rId5"/>
  </sheets>
  <externalReferences>
    <externalReference r:id="rId6"/>
    <externalReference r:id="rId7"/>
  </externalReferences>
  <definedNames>
    <definedName name="_xlnm._FilterDatabase" localSheetId="1" hidden="1">Travel!$A$11:$E$75</definedName>
    <definedName name="Disclosable">[1]LIST!$C$6:$C$8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68" l="1"/>
  <c r="B52" i="68"/>
  <c r="B49" i="68"/>
  <c r="B40" i="68" l="1"/>
  <c r="B15" i="50" l="1"/>
  <c r="B12" i="69" s="1"/>
  <c r="B14" i="51" l="1"/>
  <c r="B19" i="51" l="1"/>
  <c r="B13" i="69" s="1"/>
  <c r="B219" i="68"/>
  <c r="B212" i="68"/>
  <c r="B206" i="68"/>
  <c r="B205" i="68"/>
  <c r="B215" i="68"/>
  <c r="B200" i="68"/>
  <c r="B195" i="68"/>
  <c r="B186" i="68"/>
  <c r="B184" i="68"/>
  <c r="B175" i="68"/>
  <c r="B174" i="68"/>
  <c r="B31" i="68"/>
  <c r="B167" i="68"/>
  <c r="B166" i="68"/>
  <c r="B163" i="68"/>
  <c r="B161" i="68"/>
  <c r="B151" i="68"/>
  <c r="B144" i="68"/>
  <c r="B143" i="68"/>
  <c r="B133" i="68"/>
  <c r="B130" i="68"/>
  <c r="B125" i="68"/>
  <c r="B124" i="68"/>
  <c r="B121" i="68"/>
  <c r="B117" i="68"/>
  <c r="B112" i="68"/>
  <c r="B108" i="68"/>
  <c r="B107" i="68"/>
  <c r="B106" i="68"/>
  <c r="B101" i="68"/>
  <c r="B94" i="68"/>
  <c r="B91" i="68"/>
  <c r="B83" i="68"/>
  <c r="B80" i="68"/>
  <c r="B74" i="68"/>
  <c r="B67" i="68"/>
  <c r="B62" i="68"/>
  <c r="B61" i="68"/>
  <c r="B60" i="68"/>
  <c r="B57" i="68"/>
  <c r="B53" i="68"/>
  <c r="B51" i="68"/>
  <c r="B45" i="68"/>
  <c r="B44" i="68"/>
  <c r="B42" i="68"/>
  <c r="B32" i="68"/>
  <c r="B27" i="68"/>
  <c r="B22" i="68"/>
  <c r="B13" i="68"/>
  <c r="B12" i="68"/>
  <c r="B227" i="68" l="1"/>
  <c r="B16" i="69" s="1"/>
  <c r="B75" i="68"/>
  <c r="B15" i="69" l="1"/>
  <c r="B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267F47DE-13BE-43FC-953B-3832A69A9483}">
      <text>
        <r>
          <rPr>
            <sz val="9"/>
            <color indexed="81"/>
            <rFont val="Tahoma"/>
            <family val="2"/>
          </rPr>
          <t xml:space="preserve">
Insert additional rows as needed:
- 'right click' on a row number (left of screen)
- select 'Insert' (this will insert a row above it)
</t>
        </r>
      </text>
    </comment>
    <comment ref="A79" authorId="0" shapeId="0" xr:uid="{FEE739A8-EB3A-4EC2-8F51-244792813EA2}">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9" authorId="0" shapeId="0" xr:uid="{DFEE831D-FFD8-4D51-8ED6-1954AED0D653}">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<sst xmlns="http://schemas.openxmlformats.org/spreadsheetml/2006/main" count="842" uniqueCount="231">
  <si>
    <t>All Other Expenses</t>
  </si>
  <si>
    <t>Secretary or Chief Executive Expenses, Gifts and Benefits Disclosure - summary &amp; sign-off*</t>
  </si>
  <si>
    <t>Organisation Name*</t>
  </si>
  <si>
    <t>Secretary or Chief Executive**</t>
  </si>
  <si>
    <t>Tina Mitchell</t>
  </si>
  <si>
    <t>Disclosure period start***</t>
  </si>
  <si>
    <t>Disclosure period end***</t>
  </si>
  <si>
    <t>Agency totals check</t>
  </si>
  <si>
    <t>Data and totals have not yet been checked and confirmed for any sheet</t>
  </si>
  <si>
    <t>Secretary or Chief Executive approval****</t>
  </si>
  <si>
    <t>This disclosure has not yet been approved by the Departmental Secretary or Chief Executive</t>
  </si>
  <si>
    <t>Other sign-off****</t>
  </si>
  <si>
    <t>Summary of expenses</t>
  </si>
  <si>
    <t>Cost in NZ$</t>
  </si>
  <si>
    <r>
      <t>GST inc / exc</t>
    </r>
    <r>
      <rPr>
        <b/>
        <sz val="10"/>
        <rFont val="Arial"/>
        <family val="2"/>
      </rPr>
      <t/>
    </r>
  </si>
  <si>
    <t>Gifts and benefits</t>
  </si>
  <si>
    <t>Count</t>
  </si>
  <si>
    <t>Travel expenses</t>
  </si>
  <si>
    <t>GST inclusive</t>
  </si>
  <si>
    <t>Hospitality</t>
  </si>
  <si>
    <t>Other expenses</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</si>
  <si>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</si>
  <si>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</si>
  <si>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</si>
  <si>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</si>
  <si>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</si>
  <si>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</si>
  <si>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</si>
  <si>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</si>
  <si>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</si>
  <si>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</si>
  <si>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</si>
  <si>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</si>
  <si>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</si>
  <si>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</si>
  <si>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Some data and totals have not yet been checked and confirmed</t>
  </si>
  <si>
    <t>Data and totals checked on all sheets</t>
  </si>
  <si>
    <t>Not yet indicated</t>
  </si>
  <si>
    <t>GST inclusion inconsistent</t>
  </si>
  <si>
    <t>This disclosure has been approved by the Departmental Secretary or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</si>
  <si>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</si>
  <si>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</si>
  <si>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</si>
  <si>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</si>
  <si>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</si>
  <si>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</si>
  <si>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</si>
  <si>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</si>
  <si>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</si>
  <si>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</si>
  <si>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</si>
  <si>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</si>
  <si>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</si>
  <si>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</si>
  <si>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</si>
  <si>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</si>
  <si>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</si>
  <si>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</si>
  <si>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</si>
  <si>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</si>
  <si>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</si>
  <si>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</si>
  <si>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</si>
  <si>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</si>
  <si>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</si>
  <si>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</si>
  <si>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</si>
  <si>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</si>
  <si>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t>Date(s)*</t>
  </si>
  <si>
    <t>Cost in NZ$**</t>
  </si>
  <si>
    <r>
      <t xml:space="preserve">Type of expense
</t>
    </r>
    <r>
      <rPr>
        <sz val="10"/>
        <color theme="0"/>
        <rFont val="Arial"/>
        <family val="2"/>
      </rPr>
      <t>(e.g. hotel, airfares, taxis, meals &amp; for how many people)</t>
    </r>
  </si>
  <si>
    <t>Location(s)</t>
  </si>
  <si>
    <t>Reinsurance Trip - Australia</t>
  </si>
  <si>
    <t>Flights</t>
  </si>
  <si>
    <t>Sydney</t>
  </si>
  <si>
    <t>Hotel</t>
  </si>
  <si>
    <t>Taxi</t>
  </si>
  <si>
    <t>Reinsurance Trip - Europe  [Toka Tū Ake EQC has a panel of 70+ reinsurers]</t>
  </si>
  <si>
    <t>London</t>
  </si>
  <si>
    <t>Reinsurance Trip - Europe [Toka Tū Ake EQC has a panel of 70+ reinsurers]</t>
  </si>
  <si>
    <t>Hotel x 4 nights</t>
  </si>
  <si>
    <t xml:space="preserve">Taxi </t>
  </si>
  <si>
    <t>Wellington</t>
  </si>
  <si>
    <t>Dinner 2 Pax</t>
  </si>
  <si>
    <t>Dinner</t>
  </si>
  <si>
    <t xml:space="preserve">Breakfast </t>
  </si>
  <si>
    <t xml:space="preserve"> Professional development - Australian Institute of Company Directors</t>
  </si>
  <si>
    <t>Flight</t>
  </si>
  <si>
    <t>Hotel (x 7 nights)</t>
  </si>
  <si>
    <t xml:space="preserve">Reinsurance renewal visits </t>
  </si>
  <si>
    <t>Customs travel fee</t>
  </si>
  <si>
    <t>USA</t>
  </si>
  <si>
    <t>International</t>
  </si>
  <si>
    <t>Hotel (x 3 nights)</t>
  </si>
  <si>
    <t>New York</t>
  </si>
  <si>
    <t>Coffee</t>
  </si>
  <si>
    <t>Lunch</t>
  </si>
  <si>
    <t>Bermuda</t>
  </si>
  <si>
    <t>Dinner 27/2 B'Fast 28/2</t>
  </si>
  <si>
    <t>Hotel (x 5 nights)</t>
  </si>
  <si>
    <t>Flight booking fee</t>
  </si>
  <si>
    <t>Laundry Fee</t>
  </si>
  <si>
    <t>Hanover</t>
  </si>
  <si>
    <t>Munich</t>
  </si>
  <si>
    <t>lunch</t>
  </si>
  <si>
    <t>Cat Bond investor marketing - Paris/Zurich/London</t>
  </si>
  <si>
    <t>Paris</t>
  </si>
  <si>
    <t>Flight fee</t>
  </si>
  <si>
    <t>Hotel (2 nights)</t>
  </si>
  <si>
    <t>Zurich</t>
  </si>
  <si>
    <t>Hotel (1 night)</t>
  </si>
  <si>
    <t xml:space="preserve">Flight </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</si>
  <si>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</si>
  <si>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</si>
  <si>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</si>
  <si>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Insurer Meetings</t>
  </si>
  <si>
    <t>Auckland</t>
  </si>
  <si>
    <t>New Commissioner Induction &amp; Meetings</t>
  </si>
  <si>
    <t>Christchurch</t>
  </si>
  <si>
    <t>Breakfast</t>
  </si>
  <si>
    <t>Meetings in Christchurch Office</t>
  </si>
  <si>
    <t>Parking Airport</t>
  </si>
  <si>
    <t>Minister meeting</t>
  </si>
  <si>
    <t>Flight booking fees</t>
  </si>
  <si>
    <t>Memorial service for Sir Michael Cullen</t>
  </si>
  <si>
    <t>Rotorua</t>
  </si>
  <si>
    <t>Car Hire</t>
  </si>
  <si>
    <t>Petrol for Rental Car</t>
  </si>
  <si>
    <t>Lifelines Conference - presenter</t>
  </si>
  <si>
    <t>Queenstown</t>
  </si>
  <si>
    <t xml:space="preserve">Dinner </t>
  </si>
  <si>
    <t>Airport Parking</t>
  </si>
  <si>
    <t>Meeting with Lloyd's Chair</t>
  </si>
  <si>
    <t>Coffee Meeting</t>
  </si>
  <si>
    <t>Parking</t>
  </si>
  <si>
    <t xml:space="preserve">Lunch </t>
  </si>
  <si>
    <t>ICNZ Conference and Meetings with Insurers</t>
  </si>
  <si>
    <t xml:space="preserve">ICNZ Conference and Meetings with Insurers </t>
  </si>
  <si>
    <t>Hotel x 2 nights</t>
  </si>
  <si>
    <t>Auckalnd</t>
  </si>
  <si>
    <t>Insurer meetings</t>
  </si>
  <si>
    <t xml:space="preserve">Auckland </t>
  </si>
  <si>
    <t xml:space="preserve">Insurer meetings </t>
  </si>
  <si>
    <t>ICNZ conference</t>
  </si>
  <si>
    <t>Board Meetings</t>
  </si>
  <si>
    <t>Car Parking</t>
  </si>
  <si>
    <t>Board meetings</t>
  </si>
  <si>
    <t xml:space="preserve">Board meetings </t>
  </si>
  <si>
    <t>Board &amp; ELT end of year dinner (21 attendees)</t>
  </si>
  <si>
    <t>Taxi - Domestic</t>
  </si>
  <si>
    <t>Meeting with Nelson Mayor and site visits</t>
  </si>
  <si>
    <t>Reinsurance Trip [engagement with panel of 75 insurers]</t>
  </si>
  <si>
    <t>Strategy Hui and Leadership Forum</t>
  </si>
  <si>
    <t>Meals</t>
  </si>
  <si>
    <t xml:space="preserve">Orbit fee </t>
  </si>
  <si>
    <t>Rental Car Fuel</t>
  </si>
  <si>
    <t>Aon meeting with commissioners</t>
  </si>
  <si>
    <t>Meeting with Acting CE, GNS</t>
  </si>
  <si>
    <t>International travel for cat bond</t>
  </si>
  <si>
    <t>Minister visit to EQC Christchurch Office</t>
  </si>
  <si>
    <t>Cultural Capability Wananga, Chch</t>
  </si>
  <si>
    <t>ELT Offsite Strategy Day</t>
  </si>
  <si>
    <t>Christchurch Office Visit</t>
  </si>
  <si>
    <t>Customer Visit</t>
  </si>
  <si>
    <t>Nelson</t>
  </si>
  <si>
    <t>Customer visit</t>
  </si>
  <si>
    <t>Post-cyclone event in Napier</t>
  </si>
  <si>
    <t>Napier</t>
  </si>
  <si>
    <t>Accommodation</t>
  </si>
  <si>
    <t>Subtotal - domestic travel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</si>
  <si>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</si>
  <si>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</si>
  <si>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</si>
  <si>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</si>
  <si>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</si>
  <si>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Lunch with CE, ICNZ and EQC Board Chair</t>
  </si>
  <si>
    <t>Lunch 3 Pax</t>
  </si>
  <si>
    <t>Lunch with Lloyd's Chair (8 attendees)</t>
  </si>
  <si>
    <t>Dinner with visiting reinsurer (8 attendees)</t>
  </si>
  <si>
    <t>Total Hospitality</t>
  </si>
  <si>
    <t>Public Service secretary or Chief Executive</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</si>
  <si>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</si>
  <si>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</si>
  <si>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</si>
  <si>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NZ Security Sector Development Course</t>
  </si>
  <si>
    <t>Artermis conference</t>
  </si>
  <si>
    <t>New Zealand Global Women membership</t>
  </si>
  <si>
    <t>NZ</t>
  </si>
  <si>
    <t>Australian Institute of Company Directors Course</t>
  </si>
  <si>
    <t xml:space="preserve">Total other expenses </t>
  </si>
  <si>
    <t>Public Service Secretary or Chief Executive Gifts and Benefits Disclosure</t>
  </si>
  <si>
    <t>GST on values</t>
  </si>
  <si>
    <t xml:space="preserve">Gifts received </t>
  </si>
  <si>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</si>
  <si>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</si>
  <si>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</si>
  <si>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</si>
  <si>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</si>
  <si>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Awards Dinner - Riskscape a finalist for High Tech Award</t>
  </si>
  <si>
    <t>GNS</t>
  </si>
  <si>
    <t>Tree planted for Charity - gift for speaking engagement</t>
  </si>
  <si>
    <t>Brightstar</t>
  </si>
  <si>
    <t>Dinner with reinsurance broker</t>
  </si>
  <si>
    <t>Gallagher Re</t>
  </si>
  <si>
    <t>Lunch with Datacom CE</t>
  </si>
  <si>
    <t>Datacom</t>
  </si>
  <si>
    <t xml:space="preserve">Dinner with Datacom Board </t>
  </si>
  <si>
    <t>Christmas Gift</t>
  </si>
  <si>
    <t>Te Papa</t>
  </si>
  <si>
    <t>Shared with staff</t>
  </si>
  <si>
    <t>Melville Jessup Weaver</t>
  </si>
  <si>
    <t>Ed Sheeran concert ticket</t>
  </si>
  <si>
    <t>Russell McVeagh</t>
  </si>
  <si>
    <t>Corporate Function/Reception in Sydney</t>
  </si>
  <si>
    <t>Hannover Re</t>
  </si>
  <si>
    <t>OVER $50</t>
  </si>
  <si>
    <t>Gifts given</t>
  </si>
  <si>
    <t>Sympathy gift to Toka Tū Ake EQC supplier</t>
  </si>
  <si>
    <t>Tina Mitchell/Toka Tū Ake - EQC</t>
  </si>
  <si>
    <t>Number offered to CE</t>
  </si>
  <si>
    <t>Number accepted by CE</t>
  </si>
  <si>
    <t>Number declined by CE</t>
  </si>
  <si>
    <t>Number gifts given externally</t>
  </si>
  <si>
    <t>Toka Tū Ake EQC</t>
  </si>
  <si>
    <t>Professional development</t>
  </si>
  <si>
    <t>Membership</t>
  </si>
  <si>
    <t>Checked and confirmed</t>
  </si>
  <si>
    <t>Chief Financial Office, Chair of Board</t>
  </si>
  <si>
    <t>International Travel    (including travel within NZ at beginning and end of overseas trip)</t>
  </si>
  <si>
    <t>Purpose of travel
(e.g. attending XYZ conference for 3 days)***</t>
  </si>
  <si>
    <t>Type of expense
(e.g. hotel, airfares, taxis, meals &amp; for how many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</si>
</sst>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_(&quot;$&quot;* #,##0.00_);_(&quot;$&quot;* \(#,##0.00\);_(&quot;$&quot;* &quot;-&quot;??_);_(@_)"/>
    <numFmt numFmtId="165" formatCode="&quot;$&quot;#,##0.00"/>
    <numFmt numFmtId="166" formatCode="[$-1409]d\ mmmm\ yyyy;@"/>
    <numFmt numFmtId="167" formatCode="&quot;$&quot;#,##0.00_);[Red]\(&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0"/>
      <color theme="1"/>
      <name val="Arial"/>
      <family val="2"/>
    </font>
    <font>
      <b/>
      <sz val="12"/>
      <color indexed="8"/>
      <name val="Arial"/>
      <family val="2"/>
    </font>
    <font>
      <i/>
      <sz val="10"/>
      <color indexed="8"/>
      <name val="Arial"/>
      <family val="2"/>
    </font>
    <font>
      <sz val="10"/>
      <color indexed="8"/>
      <name val="Arial"/>
      <family val="2"/>
    </font>
    <font>
      <i/>
      <sz val="10"/>
      <color theme="1"/>
      <name val="Arial"/>
      <family val="2"/>
    </font>
    <font>
      <sz val="12"/>
      <color theme="1"/>
      <name val="Arial"/>
      <family val="2"/>
    </font>
    <font>
      <sz val="10"/>
      <color theme="0"/>
      <name val="Arial"/>
      <family val="2"/>
    </font>
    <font>
      <b/>
      <sz val="12"/>
      <color theme="0"/>
      <name val="Arial"/>
      <family val="2"/>
    </font>
    <font>
      <b/>
      <sz val="10"/>
      <color theme="0"/>
      <name val="Arial"/>
      <family val="2"/>
    </font>
    <font>
      <sz val="12"/>
      <color theme="0"/>
      <name val="Arial"/>
      <family val="2"/>
    </font>
    <font>
      <b/>
      <sz val="18"/>
      <color theme="3"/>
      <name val="Cambria"/>
      <family val="2"/>
      <scheme val="major"/>
    </font>
    <font>
      <b/>
      <sz val="10"/>
      <name val="Arial"/>
      <family val="2"/>
    </font>
    <font>
      <sz val="9"/>
      <color indexed="81"/>
      <name val="Tahoma"/>
      <family val="2"/>
    </font>
    <font>
      <b/>
      <sz val="14"/>
      <color theme="0"/>
      <name val="Arial"/>
      <family val="2"/>
    </font>
    <font>
      <sz val="12"/>
      <color indexed="8"/>
      <name val="Arial"/>
      <family val="2"/>
    </font>
    <font>
      <sz val="10"/>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b/>
      <sz val="16"/>
      <color theme="0"/>
      <name val="Arial"/>
      <family val="2"/>
    </font>
    <font>
      <b/>
      <sz val="10"/>
      <color rgb="FFFFC000"/>
      <name val="Arial"/>
      <family val="2"/>
    </font>
    <font>
      <sz val="11"/>
      <name val="Calibri"/>
      <family val="2"/>
      <scheme val="minor"/>
    </font>
    <font>
      <sz val="10"/>
      <name val="Calibri"/>
      <family val="2"/>
    </font>
    <font>
      <sz val="10"/>
      <color theme="1"/>
      <name val="Calibri"/>
      <family val="2"/>
      <scheme val="minor"/>
    </font>
    <font>
      <sz val="10"/>
      <name val="Calibri"/>
      <family val="2"/>
      <scheme val="minor"/>
    </font>
    <font>
      <sz val="10"/>
      <name val="Calibri"/>
      <family val="2"/>
      <charset val="1"/>
    </font>
    <font>
      <sz val="10"/>
      <color rgb="FF444444"/>
      <name val="Calibri"/>
      <family val="2"/>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2"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64" fontId="18" fillId="0" borderId="0" applyFont="0" applyFill="0" applyBorder="0" applyAlignment="0" applyProtection="0"/>
    <xf numFmtId="0" fontId="18" fillId="0" borderId="0"/>
    <xf numFmtId="0" fontId="1" fillId="0" borderId="0"/>
    <xf numFmtId="0" fontId="28" fillId="0" borderId="0" applyNumberFormat="0" applyFill="0" applyBorder="0" applyAlignment="0" applyProtection="0"/>
  </cellStyleXfs>
  <cellXfs count="144">
    <xf numFmtId="0" fontId="0" fillId="0" borderId="0" xfId="0"/>
    <xf numFmtId="0" fontId="0" fillId="0" borderId="0" xfId="0" applyAlignment="1">
      <alignment horizontal="right"/>
    </xf>
    <xf numFmtId="0" fontId="26" fillId="33" borderId="0" xfId="45" applyFont="1" applyFill="1" applyAlignment="1">
      <alignment vertical="center" wrapText="1"/>
    </xf>
    <xf numFmtId="0" fontId="19" fillId="0" borderId="0" xfId="45" applyFont="1" applyAlignment="1">
      <alignment vertical="center" readingOrder="1"/>
    </xf>
    <xf numFmtId="0" fontId="23" fillId="0" borderId="0" xfId="45" applyFont="1" applyAlignment="1">
      <alignment vertical="center"/>
    </xf>
    <xf numFmtId="0" fontId="22" fillId="0" borderId="0" xfId="45" applyFont="1" applyAlignment="1">
      <alignment vertical="center"/>
    </xf>
    <xf numFmtId="0" fontId="26" fillId="33" borderId="0" xfId="45" applyFont="1" applyFill="1" applyAlignment="1">
      <alignment vertical="center"/>
    </xf>
    <xf numFmtId="0" fontId="26" fillId="33" borderId="0" xfId="45" applyFont="1" applyFill="1" applyAlignment="1">
      <alignment horizontal="left" vertical="center" wrapText="1"/>
    </xf>
    <xf numFmtId="2" fontId="0" fillId="0" borderId="0" xfId="0" applyNumberFormat="1"/>
    <xf numFmtId="14" fontId="0" fillId="0" borderId="0" xfId="0" applyNumberFormat="1"/>
    <xf numFmtId="14"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wrapText="1"/>
    </xf>
    <xf numFmtId="0" fontId="0" fillId="34" borderId="0" xfId="0" applyFill="1"/>
    <xf numFmtId="0" fontId="0" fillId="0" borderId="0" xfId="0" applyAlignment="1">
      <alignment wrapText="1"/>
    </xf>
    <xf numFmtId="0" fontId="0" fillId="0" borderId="0" xfId="0" applyAlignment="1">
      <alignment vertical="top" wrapText="1"/>
    </xf>
    <xf numFmtId="0" fontId="32" fillId="0" borderId="0" xfId="0" applyFont="1" applyAlignment="1">
      <alignment vertical="center" wrapText="1" readingOrder="1"/>
    </xf>
    <xf numFmtId="0" fontId="26" fillId="0" borderId="0" xfId="0" applyFont="1" applyAlignment="1">
      <alignment wrapText="1"/>
    </xf>
    <xf numFmtId="0" fontId="24" fillId="0" borderId="0" xfId="0" applyFont="1"/>
    <xf numFmtId="0" fontId="29" fillId="0" borderId="12" xfId="0" applyFont="1" applyBorder="1" applyAlignment="1">
      <alignment vertical="center" wrapText="1" readingOrder="1"/>
    </xf>
    <xf numFmtId="167" fontId="29" fillId="0" borderId="13" xfId="44" applyNumberFormat="1" applyFont="1" applyFill="1" applyBorder="1" applyAlignment="1" applyProtection="1">
      <alignment vertical="center" wrapText="1" readingOrder="1"/>
    </xf>
    <xf numFmtId="0" fontId="33" fillId="0" borderId="14" xfId="44" applyNumberFormat="1" applyFont="1" applyFill="1" applyBorder="1" applyAlignment="1" applyProtection="1">
      <alignment horizontal="center" vertical="center" wrapText="1" readingOrder="1"/>
    </xf>
    <xf numFmtId="1" fontId="29" fillId="0" borderId="14" xfId="0" applyNumberFormat="1" applyFont="1" applyBorder="1" applyAlignment="1">
      <alignment horizontal="center" vertical="center" wrapText="1"/>
    </xf>
    <xf numFmtId="0" fontId="34" fillId="0" borderId="0" xfId="0" applyFont="1" applyAlignment="1">
      <alignment wrapText="1"/>
    </xf>
    <xf numFmtId="0" fontId="29" fillId="0" borderId="0" xfId="0" applyFont="1" applyAlignment="1">
      <alignment vertical="center" wrapText="1" readingOrder="1"/>
    </xf>
    <xf numFmtId="167" fontId="29" fillId="0" borderId="0" xfId="44" applyNumberFormat="1" applyFont="1" applyFill="1" applyBorder="1" applyAlignment="1" applyProtection="1">
      <alignment vertical="center" wrapText="1" readingOrder="1"/>
    </xf>
    <xf numFmtId="0" fontId="33" fillId="0" borderId="0" xfId="44" applyNumberFormat="1" applyFont="1" applyFill="1" applyBorder="1" applyAlignment="1" applyProtection="1">
      <alignment horizontal="center" vertical="center" wrapText="1" readingOrder="1"/>
    </xf>
    <xf numFmtId="0" fontId="33" fillId="0" borderId="0" xfId="0" applyFont="1" applyAlignment="1">
      <alignment vertical="center"/>
    </xf>
    <xf numFmtId="0" fontId="35" fillId="0" borderId="12" xfId="0" applyFont="1" applyBorder="1" applyAlignment="1">
      <alignment horizontal="left" vertical="center" wrapText="1" indent="2" readingOrder="1"/>
    </xf>
    <xf numFmtId="167" fontId="35" fillId="0" borderId="13" xfId="44" applyNumberFormat="1" applyFont="1" applyFill="1" applyBorder="1" applyAlignment="1" applyProtection="1">
      <alignment vertical="center" wrapText="1" readingOrder="1"/>
    </xf>
    <xf numFmtId="0" fontId="36" fillId="0" borderId="14" xfId="44" applyNumberFormat="1" applyFont="1" applyFill="1" applyBorder="1" applyAlignment="1" applyProtection="1">
      <alignment horizontal="center" vertical="center" wrapText="1" readingOrder="1"/>
    </xf>
    <xf numFmtId="0" fontId="33" fillId="0" borderId="0" xfId="0" applyFont="1" applyAlignment="1">
      <alignment vertical="center" wrapText="1"/>
    </xf>
    <xf numFmtId="0" fontId="37" fillId="0" borderId="0" xfId="0" applyFont="1" applyAlignment="1">
      <alignment wrapText="1"/>
    </xf>
    <xf numFmtId="0" fontId="25" fillId="0" borderId="0" xfId="0" applyFont="1" applyAlignment="1">
      <alignment vertical="center" wrapText="1" readingOrder="1"/>
    </xf>
    <xf numFmtId="0" fontId="0" fillId="0" borderId="0" xfId="0" applyAlignment="1">
      <alignment vertical="center" wrapText="1"/>
    </xf>
    <xf numFmtId="0" fontId="38" fillId="0" borderId="0" xfId="0" applyFont="1" applyAlignment="1">
      <alignment wrapText="1"/>
    </xf>
    <xf numFmtId="0" fontId="38" fillId="37" borderId="0" xfId="0" applyFont="1" applyFill="1"/>
    <xf numFmtId="0" fontId="38" fillId="37" borderId="0" xfId="0" applyFont="1" applyFill="1" applyAlignment="1">
      <alignment wrapText="1"/>
    </xf>
    <xf numFmtId="0" fontId="0" fillId="34" borderId="0" xfId="0" applyFill="1" applyAlignment="1">
      <alignment wrapText="1"/>
    </xf>
    <xf numFmtId="0" fontId="0" fillId="38" borderId="0" xfId="0" applyFill="1"/>
    <xf numFmtId="0" fontId="0" fillId="38" borderId="0" xfId="0" applyFill="1" applyAlignment="1">
      <alignment wrapText="1"/>
    </xf>
    <xf numFmtId="0" fontId="21" fillId="38" borderId="0" xfId="0" applyFont="1" applyFill="1" applyAlignment="1">
      <alignment wrapText="1"/>
    </xf>
    <xf numFmtId="0" fontId="0" fillId="34" borderId="0" xfId="0" applyFill="1" applyAlignment="1">
      <alignment horizontal="left" vertical="top"/>
    </xf>
    <xf numFmtId="0" fontId="0" fillId="38" borderId="0" xfId="0" applyFill="1" applyAlignment="1">
      <alignment horizontal="left" vertical="top" wrapText="1"/>
    </xf>
    <xf numFmtId="0" fontId="0" fillId="34" borderId="0" xfId="0" applyFill="1" applyAlignment="1">
      <alignment horizontal="left" vertical="top" wrapText="1"/>
    </xf>
    <xf numFmtId="0" fontId="38" fillId="34" borderId="0" xfId="0" applyFont="1" applyFill="1" applyAlignment="1">
      <alignment wrapText="1"/>
    </xf>
    <xf numFmtId="0" fontId="38" fillId="38" borderId="0" xfId="0" applyFont="1" applyFill="1"/>
    <xf numFmtId="0" fontId="38" fillId="38" borderId="0" xfId="0" applyFont="1" applyFill="1" applyAlignment="1">
      <alignment wrapText="1"/>
    </xf>
    <xf numFmtId="2" fontId="0" fillId="38" borderId="0" xfId="0" applyNumberFormat="1" applyFill="1" applyAlignment="1">
      <alignment vertical="top"/>
    </xf>
    <xf numFmtId="0" fontId="38" fillId="34" borderId="0" xfId="0" applyFont="1" applyFill="1" applyAlignment="1">
      <alignment horizontal="center" vertical="top"/>
    </xf>
    <xf numFmtId="1" fontId="0" fillId="34" borderId="0" xfId="0" applyNumberFormat="1" applyFill="1" applyAlignment="1">
      <alignment horizontal="center"/>
    </xf>
    <xf numFmtId="0" fontId="0" fillId="34" borderId="0" xfId="0" applyFill="1" applyAlignment="1">
      <alignment horizontal="center"/>
    </xf>
    <xf numFmtId="1" fontId="38" fillId="34" borderId="0" xfId="0" applyNumberFormat="1" applyFont="1" applyFill="1" applyAlignment="1">
      <alignment horizontal="center"/>
    </xf>
    <xf numFmtId="0" fontId="38" fillId="38" borderId="0" xfId="0" applyFont="1" applyFill="1" applyAlignment="1">
      <alignment horizontal="center" wrapText="1"/>
    </xf>
    <xf numFmtId="1" fontId="0" fillId="38" borderId="0" xfId="0" applyNumberFormat="1" applyFill="1" applyAlignment="1">
      <alignment horizontal="center"/>
    </xf>
    <xf numFmtId="0" fontId="0" fillId="38" borderId="0" xfId="0" applyFill="1" applyAlignment="1">
      <alignment horizontal="center"/>
    </xf>
    <xf numFmtId="0" fontId="38" fillId="34" borderId="0" xfId="0" applyFont="1" applyFill="1" applyAlignment="1">
      <alignment horizontal="center" wrapText="1"/>
    </xf>
    <xf numFmtId="0" fontId="26" fillId="33" borderId="0" xfId="0" applyFont="1" applyFill="1" applyAlignment="1">
      <alignment vertical="center" wrapText="1"/>
    </xf>
    <xf numFmtId="0" fontId="37" fillId="0" borderId="0" xfId="0" applyFont="1" applyAlignment="1">
      <alignment vertical="center" wrapText="1"/>
    </xf>
    <xf numFmtId="0" fontId="26" fillId="33" borderId="0" xfId="0" applyFont="1" applyFill="1" applyAlignment="1">
      <alignment vertical="center"/>
    </xf>
    <xf numFmtId="167" fontId="26" fillId="33" borderId="0" xfId="0" applyNumberFormat="1" applyFont="1" applyFill="1" applyAlignment="1">
      <alignment vertical="center"/>
    </xf>
    <xf numFmtId="0" fontId="40" fillId="33" borderId="0" xfId="0" applyFont="1" applyFill="1" applyAlignment="1">
      <alignment horizontal="center" vertical="center" wrapText="1"/>
    </xf>
    <xf numFmtId="0" fontId="40" fillId="33" borderId="0" xfId="0" applyFont="1" applyFill="1" applyAlignment="1">
      <alignment horizontal="center" vertical="center" readingOrder="1"/>
    </xf>
    <xf numFmtId="0" fontId="26" fillId="33" borderId="0" xfId="0" applyFont="1" applyFill="1" applyAlignment="1">
      <alignment horizontal="left" vertical="center" wrapText="1"/>
    </xf>
    <xf numFmtId="0" fontId="41" fillId="0" borderId="0" xfId="0" applyFont="1"/>
    <xf numFmtId="0" fontId="14" fillId="0" borderId="0" xfId="0" applyFont="1"/>
    <xf numFmtId="0" fontId="41" fillId="0" borderId="0" xfId="0" applyFont="1" applyAlignment="1">
      <alignment vertical="top" wrapText="1"/>
    </xf>
    <xf numFmtId="0" fontId="33" fillId="0" borderId="0" xfId="0" applyFont="1" applyAlignment="1">
      <alignment horizontal="left" vertical="top"/>
    </xf>
    <xf numFmtId="0" fontId="42" fillId="0" borderId="0" xfId="0" applyFont="1" applyAlignment="1">
      <alignment horizontal="left" vertical="top"/>
    </xf>
    <xf numFmtId="18" fontId="41" fillId="0" borderId="0" xfId="0" applyNumberFormat="1" applyFont="1"/>
    <xf numFmtId="0" fontId="41" fillId="0" borderId="0" xfId="0" applyFont="1" applyAlignment="1">
      <alignment vertical="center"/>
    </xf>
    <xf numFmtId="0" fontId="26" fillId="35" borderId="0" xfId="0" applyFont="1" applyFill="1" applyAlignment="1">
      <alignment vertical="center" wrapText="1" readingOrder="1"/>
    </xf>
    <xf numFmtId="166" fontId="18" fillId="0" borderId="10" xfId="0" applyNumberFormat="1" applyFont="1" applyBorder="1" applyAlignment="1">
      <alignment horizontal="left" vertical="center" wrapText="1" readingOrder="1"/>
    </xf>
    <xf numFmtId="0" fontId="43" fillId="0" borderId="0" xfId="0" applyFont="1"/>
    <xf numFmtId="0" fontId="18" fillId="0" borderId="0" xfId="0" applyFont="1" applyAlignment="1">
      <alignment wrapText="1"/>
    </xf>
    <xf numFmtId="0" fontId="18" fillId="0" borderId="0" xfId="0" applyFont="1" applyAlignment="1">
      <alignment vertical="center"/>
    </xf>
    <xf numFmtId="0" fontId="18" fillId="0" borderId="0" xfId="0" applyFont="1"/>
    <xf numFmtId="1" fontId="29" fillId="0" borderId="0" xfId="0" applyNumberFormat="1" applyFont="1" applyAlignment="1">
      <alignment horizontal="center" vertical="center" wrapText="1"/>
    </xf>
    <xf numFmtId="164" fontId="29" fillId="0" borderId="0" xfId="44" applyFont="1" applyFill="1" applyBorder="1" applyAlignment="1" applyProtection="1">
      <alignment vertical="center" wrapText="1" readingOrder="1"/>
    </xf>
    <xf numFmtId="14" fontId="44" fillId="0" borderId="0" xfId="0" applyNumberFormat="1" applyFont="1" applyAlignment="1">
      <alignment horizontal="left"/>
    </xf>
    <xf numFmtId="2" fontId="44" fillId="0" borderId="0" xfId="0" applyNumberFormat="1" applyFont="1"/>
    <xf numFmtId="0" fontId="44" fillId="0" borderId="0" xfId="0" applyFont="1"/>
    <xf numFmtId="0" fontId="43" fillId="0" borderId="0" xfId="0" applyFont="1" applyAlignment="1">
      <alignment horizontal="left"/>
    </xf>
    <xf numFmtId="0" fontId="26" fillId="33" borderId="0" xfId="0" applyFont="1" applyFill="1" applyAlignment="1">
      <alignment vertical="center" readingOrder="1"/>
    </xf>
    <xf numFmtId="167" fontId="26" fillId="33" borderId="0" xfId="0" applyNumberFormat="1" applyFont="1" applyFill="1" applyAlignment="1">
      <alignment vertical="center" wrapText="1" readingOrder="1"/>
    </xf>
    <xf numFmtId="14" fontId="44" fillId="0" borderId="0" xfId="0" applyNumberFormat="1" applyFont="1"/>
    <xf numFmtId="43" fontId="44" fillId="0" borderId="0" xfId="1" applyFont="1"/>
    <xf numFmtId="43" fontId="44" fillId="0" borderId="0" xfId="1" applyFont="1" applyFill="1"/>
    <xf numFmtId="0" fontId="44" fillId="0" borderId="0" xfId="0" applyFont="1" applyAlignment="1">
      <alignment wrapText="1"/>
    </xf>
    <xf numFmtId="14" fontId="44" fillId="0" borderId="0" xfId="0" applyNumberFormat="1" applyFont="1" applyAlignment="1">
      <alignment horizontal="right"/>
    </xf>
    <xf numFmtId="0" fontId="45" fillId="0" borderId="0" xfId="0" applyFont="1"/>
    <xf numFmtId="0" fontId="44" fillId="0" borderId="0" xfId="0" applyFont="1" applyAlignment="1">
      <alignment vertical="top" wrapText="1"/>
    </xf>
    <xf numFmtId="14" fontId="44" fillId="0" borderId="0" xfId="0" applyNumberFormat="1" applyFont="1" applyAlignment="1">
      <alignment horizontal="left" vertical="top" wrapText="1"/>
    </xf>
    <xf numFmtId="43" fontId="44" fillId="0" borderId="0" xfId="1" applyFont="1" applyAlignment="1">
      <alignment vertical="top" wrapText="1"/>
    </xf>
    <xf numFmtId="0" fontId="46" fillId="0" borderId="0" xfId="0" applyFont="1"/>
    <xf numFmtId="0" fontId="42" fillId="0" borderId="0" xfId="0" applyFont="1" applyAlignment="1">
      <alignment horizontal="left" vertical="top" wrapText="1"/>
    </xf>
    <xf numFmtId="14" fontId="44" fillId="0" borderId="0" xfId="0" applyNumberFormat="1" applyFont="1" applyAlignment="1">
      <alignment horizontal="left" vertical="top"/>
    </xf>
    <xf numFmtId="43" fontId="44" fillId="0" borderId="0" xfId="1" applyFont="1" applyAlignment="1">
      <alignment vertical="top"/>
    </xf>
    <xf numFmtId="0" fontId="44" fillId="0" borderId="0" xfId="0" applyFont="1" applyAlignment="1">
      <alignment vertical="top"/>
    </xf>
    <xf numFmtId="14" fontId="33" fillId="0" borderId="0" xfId="0" applyNumberFormat="1" applyFont="1" applyAlignment="1">
      <alignment horizontal="left"/>
    </xf>
    <xf numFmtId="43" fontId="33" fillId="0" borderId="0" xfId="0" applyNumberFormat="1" applyFont="1"/>
    <xf numFmtId="0" fontId="33" fillId="0" borderId="0" xfId="0" applyFont="1"/>
    <xf numFmtId="14" fontId="18" fillId="0" borderId="0" xfId="0" applyNumberFormat="1" applyFont="1"/>
    <xf numFmtId="2" fontId="18" fillId="0" borderId="0" xfId="0" applyNumberFormat="1" applyFont="1"/>
    <xf numFmtId="0" fontId="37" fillId="0" borderId="0" xfId="45" applyFont="1" applyAlignment="1">
      <alignment vertical="center" readingOrder="1"/>
    </xf>
    <xf numFmtId="14" fontId="38" fillId="0" borderId="0" xfId="0" applyNumberFormat="1"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14" fontId="18" fillId="0" borderId="0" xfId="0" applyNumberFormat="1" applyFont="1" applyAlignment="1">
      <alignment horizontal="left" vertical="center"/>
    </xf>
    <xf numFmtId="0" fontId="18" fillId="0" borderId="0" xfId="0" applyFont="1" applyAlignment="1">
      <alignment horizontal="left" vertical="center"/>
    </xf>
    <xf numFmtId="6" fontId="18" fillId="0" borderId="0" xfId="0" applyNumberFormat="1" applyFont="1" applyAlignment="1">
      <alignment vertical="center"/>
    </xf>
    <xf numFmtId="0" fontId="18" fillId="0" borderId="0" xfId="0" applyFont="1" applyAlignment="1">
      <alignment horizontal="left" vertical="top" wrapText="1"/>
    </xf>
    <xf numFmtId="6" fontId="18" fillId="0" borderId="0" xfId="0" applyNumberFormat="1" applyFont="1" applyAlignment="1">
      <alignment vertical="center" wrapText="1"/>
    </xf>
    <xf numFmtId="8" fontId="18" fillId="0" borderId="0" xfId="0" applyNumberFormat="1" applyFont="1" applyAlignment="1">
      <alignment vertical="center"/>
    </xf>
    <xf numFmtId="0" fontId="18" fillId="0" borderId="0" xfId="0" applyFont="1" applyAlignment="1">
      <alignment horizontal="right" vertical="center"/>
    </xf>
    <xf numFmtId="14" fontId="18" fillId="0" borderId="0" xfId="0" applyNumberFormat="1" applyFont="1" applyAlignment="1">
      <alignment horizontal="left" vertical="center" wrapText="1"/>
    </xf>
    <xf numFmtId="14" fontId="33" fillId="0" borderId="0" xfId="0" applyNumberFormat="1"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center" vertical="center" wrapText="1"/>
    </xf>
    <xf numFmtId="165" fontId="33" fillId="0" borderId="0" xfId="0" applyNumberFormat="1" applyFont="1"/>
    <xf numFmtId="0" fontId="26" fillId="33" borderId="0" xfId="0" applyFont="1" applyFill="1" applyAlignment="1">
      <alignment vertical="center" wrapText="1" readingOrder="1"/>
    </xf>
    <xf numFmtId="164" fontId="26" fillId="33" borderId="0" xfId="44" applyFont="1" applyFill="1" applyBorder="1" applyAlignment="1" applyProtection="1">
      <alignment horizontal="center" vertical="center" wrapText="1" readingOrder="1"/>
    </xf>
    <xf numFmtId="164" fontId="26" fillId="0" borderId="0" xfId="44" applyFont="1" applyFill="1" applyBorder="1" applyAlignment="1" applyProtection="1">
      <alignment horizontal="center" vertical="center" wrapText="1" readingOrder="1"/>
    </xf>
    <xf numFmtId="0" fontId="26" fillId="36" borderId="0" xfId="0" applyFont="1" applyFill="1" applyAlignment="1">
      <alignment vertical="center" wrapText="1" readingOrder="1"/>
    </xf>
    <xf numFmtId="164" fontId="26" fillId="36" borderId="0" xfId="44" applyFont="1" applyFill="1" applyBorder="1" applyAlignment="1" applyProtection="1">
      <alignment horizontal="center" vertical="center" wrapText="1" readingOrder="1"/>
    </xf>
    <xf numFmtId="0" fontId="2" fillId="0" borderId="0" xfId="0" applyFont="1"/>
    <xf numFmtId="0" fontId="18" fillId="0" borderId="11" xfId="0" applyFont="1" applyBorder="1" applyAlignment="1">
      <alignment horizontal="left" vertical="center"/>
    </xf>
    <xf numFmtId="0" fontId="33" fillId="0" borderId="0" xfId="0" applyFont="1" applyAlignment="1">
      <alignment horizontal="center" vertical="center" wrapText="1" readingOrder="1"/>
    </xf>
    <xf numFmtId="0" fontId="31" fillId="35" borderId="0" xfId="0" applyFont="1" applyFill="1" applyAlignment="1">
      <alignment horizontal="center" vertical="center"/>
    </xf>
    <xf numFmtId="166" fontId="18" fillId="0" borderId="10" xfId="0" applyNumberFormat="1" applyFont="1" applyBorder="1" applyAlignment="1">
      <alignment horizontal="left" vertical="center" wrapText="1" readingOrder="1"/>
    </xf>
    <xf numFmtId="0" fontId="40" fillId="33" borderId="0" xfId="0" applyFont="1" applyFill="1" applyAlignment="1">
      <alignment horizontal="center" vertical="center" wrapText="1"/>
    </xf>
    <xf numFmtId="0" fontId="25" fillId="33" borderId="0" xfId="0" applyFont="1" applyFill="1" applyAlignment="1">
      <alignment horizontal="center" vertical="center" wrapText="1" readingOrder="1"/>
    </xf>
    <xf numFmtId="0" fontId="39" fillId="35" borderId="0" xfId="0" applyFont="1" applyFill="1" applyAlignment="1">
      <alignment horizontal="center" vertical="center"/>
    </xf>
    <xf numFmtId="0" fontId="21" fillId="0" borderId="10" xfId="0" applyFont="1" applyBorder="1" applyAlignment="1" applyProtection="1">
      <alignment horizontal="left" vertical="center" wrapText="1" readingOrder="1"/>
      <protection locked="0"/>
    </xf>
    <xf numFmtId="0" fontId="37" fillId="0" borderId="15" xfId="0" applyFont="1" applyBorder="1" applyAlignment="1">
      <alignment horizontal="center" vertical="center" wrapText="1" readingOrder="1"/>
    </xf>
    <xf numFmtId="0" fontId="37" fillId="0" borderId="0" xfId="0" applyFont="1" applyAlignment="1">
      <alignment horizontal="center" vertical="center" wrapText="1" readingOrder="1"/>
    </xf>
    <xf numFmtId="0" fontId="20" fillId="0" borderId="15" xfId="0" applyFont="1" applyBorder="1" applyAlignment="1">
      <alignment horizontal="center" vertical="center" wrapText="1" readingOrder="1"/>
    </xf>
    <xf numFmtId="0" fontId="20" fillId="0" borderId="0" xfId="0" applyFont="1" applyAlignment="1">
      <alignment horizontal="center" vertical="center" wrapText="1" readingOrder="1"/>
    </xf>
    <xf numFmtId="0" fontId="26" fillId="33" borderId="0" xfId="0" applyFont="1" applyFill="1" applyAlignment="1">
      <alignment horizontal="center" vertical="center" wrapText="1" readingOrder="1"/>
    </xf>
    <xf numFmtId="0" fontId="20" fillId="0" borderId="0" xfId="45" applyFont="1" applyAlignment="1">
      <alignment horizontal="center" vertical="center" wrapText="1"/>
    </xf>
    <xf numFmtId="0" fontId="21" fillId="0" borderId="0" xfId="45" applyFont="1" applyAlignment="1">
      <alignment horizontal="center" vertical="center" wrapText="1"/>
    </xf>
    <xf numFmtId="0" fontId="19" fillId="0" borderId="0" xfId="45" applyFont="1" applyAlignment="1">
      <alignment horizontal="center" vertical="center" wrapText="1"/>
    </xf>
    <xf numFmtId="0" fontId="23" fillId="0" borderId="0" xfId="45" applyFont="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 builtinId="3"/>
    <cellStyle name="Currency 2" xfId="44" xr:uid="{00000000-0005-0000-0000-00001D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5" xr:uid="{00000000-0005-0000-0000-000028000000}"/>
    <cellStyle name="Normal 3" xfId="46" xr:uid="{00000000-0005-0000-0000-000029000000}"/>
    <cellStyle name="Normal 4" xfId="43" xr:uid="{00000000-0005-0000-0000-00002A000000}"/>
    <cellStyle name="Note" xfId="15" builtinId="10" customBuiltin="1"/>
    <cellStyle name="Output" xfId="10" builtinId="21" customBuiltin="1"/>
    <cellStyle name="Title" xfId="47" builtinId="15" customBuiltin="1"/>
    <cellStyle name="Title 2" xfId="42" xr:uid="{00000000-0005-0000-0000-00002E000000}"/>
    <cellStyle name="Total" xfId="17" builtinId="25" customBuiltin="1"/>
    <cellStyle name="Warning Text" xfId="14" builtinId="11"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qcnz-my.sharepoint.com/SECTION%202%20-%20Finance/2.01%20Accounting%20Services/CE%20Expenses/2016-2017/CE%20Expenses%20July%202016%20to%20Jun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jackson001\AppData\Local\Microsoft\Windows\INetCache\Content.Outlook\TMTZDRYX\Spreadsheet%20of%20Gift%20Register%20-%20enter%20details%20he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Extraction Notes"/>
      <sheetName val="Jul16 RAW"/>
      <sheetName val="July 2016"/>
      <sheetName val="Aug16 RAW"/>
      <sheetName val="August 2016"/>
      <sheetName val="Sep16 RAW"/>
      <sheetName val="September 2016"/>
      <sheetName val="Oct16 RAW"/>
      <sheetName val="October 2016"/>
      <sheetName val="Nov16 RAW"/>
      <sheetName val="November 2016"/>
      <sheetName val="Dec17 RAW"/>
      <sheetName val="December 2016"/>
      <sheetName val="Jan17 RAW"/>
      <sheetName val="January 2017"/>
      <sheetName val="Feb17 RAW"/>
      <sheetName val="February 2017"/>
      <sheetName val="Mar17 RAW"/>
      <sheetName val="March 2017"/>
      <sheetName val="Apr17 RAW"/>
      <sheetName val="April 2017"/>
      <sheetName val="May17 RAW"/>
      <sheetName val="May 2017"/>
      <sheetName val="Jun17 RAW"/>
      <sheetName val="June 2017"/>
      <sheetName val="QUERIES"/>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C Staff Gift Register"/>
      <sheetName val="Jul 2017-Jun 2019"/>
      <sheetName val="Archive- Historic Register"/>
      <sheetName val="LISTS"/>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932F9-9D71-43F6-A436-941DB11E46BB}">
  <dimension ref="A1:K90"/>
  <sheetViews>
    <sheetView tabSelected="1" workbookViewId="0">
      <selection activeCell="G6" sqref="G6"/>
    </sheetView>
  </sheetViews>
  <sheetFormatPr defaultColWidth="0" defaultRowHeight="15" zeroHeight="1" x14ac:dyDescent="0.25"/>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6384" width="9.140625" hidden="1"/>
  </cols>
  <sheetData>
    <row r="1" spans="1:11" ht="26.25" customHeight="1" x14ac:dyDescent="0.25">
      <c r="A1" s="129" t="s">
        <v>1</v>
      </c>
      <c r="B1" s="129"/>
      <c r="C1" s="129"/>
      <c r="D1" s="129"/>
      <c r="E1" s="129"/>
      <c r="F1" s="129"/>
      <c r="G1" s="15"/>
      <c r="H1" s="15"/>
      <c r="I1" s="15"/>
      <c r="J1" s="15"/>
      <c r="K1" s="15"/>
    </row>
    <row r="2" spans="1:11" ht="21" customHeight="1" x14ac:dyDescent="0.25">
      <c r="A2" s="72" t="s">
        <v>2</v>
      </c>
      <c r="B2" s="127" t="s">
        <v>223</v>
      </c>
      <c r="C2" s="127"/>
      <c r="D2" s="127"/>
      <c r="E2" s="127"/>
      <c r="F2" s="127"/>
      <c r="G2" s="15"/>
      <c r="H2" s="15"/>
      <c r="I2" s="15"/>
      <c r="J2" s="15"/>
      <c r="K2" s="15"/>
    </row>
    <row r="3" spans="1:11" x14ac:dyDescent="0.25">
      <c r="A3" s="72" t="s">
        <v>3</v>
      </c>
      <c r="B3" s="127" t="s">
        <v>4</v>
      </c>
      <c r="C3" s="127"/>
      <c r="D3" s="127"/>
      <c r="E3" s="127"/>
      <c r="F3" s="127"/>
      <c r="G3" s="15"/>
      <c r="H3" s="15"/>
      <c r="I3" s="15"/>
      <c r="J3" s="15"/>
      <c r="K3" s="15"/>
    </row>
    <row r="4" spans="1:11" ht="21" customHeight="1" x14ac:dyDescent="0.25">
      <c r="A4" s="72" t="s">
        <v>5</v>
      </c>
      <c r="B4" s="130">
        <v>44743</v>
      </c>
      <c r="C4" s="130"/>
      <c r="D4" s="130"/>
      <c r="E4" s="130"/>
      <c r="F4" s="73"/>
      <c r="G4" s="15"/>
      <c r="H4" s="15"/>
      <c r="I4" s="15"/>
      <c r="J4" s="15"/>
      <c r="K4" s="15"/>
    </row>
    <row r="5" spans="1:11" ht="21" customHeight="1" x14ac:dyDescent="0.25">
      <c r="A5" s="72" t="s">
        <v>6</v>
      </c>
      <c r="B5" s="130">
        <v>45107</v>
      </c>
      <c r="C5" s="130"/>
      <c r="D5" s="130"/>
      <c r="E5" s="130"/>
      <c r="F5" s="73"/>
      <c r="G5" s="15"/>
      <c r="H5" s="15"/>
      <c r="I5" s="15"/>
      <c r="J5" s="15"/>
      <c r="K5" s="15"/>
    </row>
    <row r="6" spans="1:11" ht="21" customHeight="1" x14ac:dyDescent="0.25">
      <c r="A6" s="72" t="s">
        <v>7</v>
      </c>
      <c r="B6" s="130" t="s">
        <v>36</v>
      </c>
      <c r="C6" s="130"/>
      <c r="D6" s="130"/>
      <c r="E6" s="130"/>
      <c r="F6" s="73"/>
      <c r="G6" s="17"/>
      <c r="H6" s="15"/>
      <c r="I6" s="15"/>
      <c r="J6" s="15"/>
      <c r="K6" s="15"/>
    </row>
    <row r="7" spans="1:11" ht="25.5" x14ac:dyDescent="0.25">
      <c r="A7" s="72" t="s">
        <v>9</v>
      </c>
      <c r="B7" s="127" t="s">
        <v>39</v>
      </c>
      <c r="C7" s="127"/>
      <c r="D7" s="127"/>
      <c r="E7" s="127"/>
      <c r="F7" s="127"/>
      <c r="G7" s="17"/>
      <c r="H7" s="15"/>
      <c r="I7" s="15"/>
      <c r="J7" s="15"/>
      <c r="K7" s="15"/>
    </row>
    <row r="8" spans="1:11" ht="25.5" customHeight="1" x14ac:dyDescent="0.25">
      <c r="A8" s="72" t="s">
        <v>11</v>
      </c>
      <c r="B8" s="127" t="s">
        <v>227</v>
      </c>
      <c r="C8" s="127"/>
      <c r="D8" s="127"/>
      <c r="E8" s="127"/>
      <c r="F8" s="127"/>
      <c r="G8" s="17"/>
      <c r="H8" s="15"/>
      <c r="I8" s="15"/>
      <c r="J8" s="15"/>
      <c r="K8" s="15"/>
    </row>
    <row r="9" spans="1:11" x14ac:dyDescent="0.25">
      <c r="A9" s="128"/>
      <c r="B9" s="128"/>
      <c r="C9" s="128"/>
      <c r="D9" s="128"/>
      <c r="E9" s="128"/>
      <c r="F9" s="128"/>
      <c r="G9" s="17"/>
      <c r="H9" s="15"/>
      <c r="I9" s="15"/>
      <c r="J9" s="15"/>
      <c r="K9" s="15"/>
    </row>
    <row r="10" spans="1:11" s="19" customFormat="1" ht="36" customHeight="1" x14ac:dyDescent="0.2">
      <c r="A10" s="121" t="s">
        <v>12</v>
      </c>
      <c r="B10" s="122" t="s">
        <v>13</v>
      </c>
      <c r="C10" s="122" t="s">
        <v>14</v>
      </c>
      <c r="D10" s="123"/>
      <c r="E10" s="124" t="s">
        <v>15</v>
      </c>
      <c r="F10" s="125" t="s">
        <v>16</v>
      </c>
      <c r="G10" s="18"/>
      <c r="H10" s="18"/>
      <c r="I10" s="18"/>
      <c r="J10" s="18"/>
      <c r="K10" s="18"/>
    </row>
    <row r="11" spans="1:11" ht="27.75" customHeight="1" x14ac:dyDescent="0.25">
      <c r="A11" s="20" t="s">
        <v>17</v>
      </c>
      <c r="B11" s="21">
        <f>Travel!B75+Travel!B227</f>
        <v>82028.819999999992</v>
      </c>
      <c r="C11" s="22" t="s">
        <v>18</v>
      </c>
      <c r="D11" s="25"/>
      <c r="E11" s="20" t="s">
        <v>219</v>
      </c>
      <c r="F11" s="23">
        <v>9</v>
      </c>
      <c r="G11" s="24"/>
      <c r="H11" s="24"/>
      <c r="I11" s="24"/>
      <c r="J11" s="24"/>
      <c r="K11" s="24"/>
    </row>
    <row r="12" spans="1:11" ht="27.75" customHeight="1" x14ac:dyDescent="0.25">
      <c r="A12" s="20" t="s">
        <v>19</v>
      </c>
      <c r="B12" s="21">
        <f>Hospitality!B15</f>
        <v>970.06999999999994</v>
      </c>
      <c r="C12" s="22" t="s">
        <v>18</v>
      </c>
      <c r="D12" s="25"/>
      <c r="E12" s="20" t="s">
        <v>220</v>
      </c>
      <c r="F12" s="23">
        <v>7</v>
      </c>
      <c r="G12" s="24"/>
      <c r="H12" s="24"/>
      <c r="I12" s="24"/>
      <c r="J12" s="24"/>
      <c r="K12" s="24"/>
    </row>
    <row r="13" spans="1:11" ht="27.75" customHeight="1" x14ac:dyDescent="0.25">
      <c r="A13" s="20" t="s">
        <v>20</v>
      </c>
      <c r="B13" s="21">
        <f>'All Other Expenses'!B19</f>
        <v>16428.055</v>
      </c>
      <c r="C13" s="22" t="s">
        <v>18</v>
      </c>
      <c r="D13" s="25"/>
      <c r="E13" s="20" t="s">
        <v>221</v>
      </c>
      <c r="F13" s="23">
        <v>2</v>
      </c>
      <c r="G13" s="15"/>
      <c r="H13" s="15"/>
      <c r="I13" s="15"/>
      <c r="J13" s="15"/>
      <c r="K13" s="15"/>
    </row>
    <row r="14" spans="1:11" ht="12.75" customHeight="1" x14ac:dyDescent="0.25">
      <c r="A14" s="25"/>
      <c r="B14" s="26"/>
      <c r="C14" s="27"/>
      <c r="D14" s="28"/>
      <c r="E14" s="20" t="s">
        <v>222</v>
      </c>
      <c r="F14" s="23">
        <v>1</v>
      </c>
      <c r="G14" s="15"/>
      <c r="H14" s="15"/>
      <c r="I14" s="15"/>
      <c r="J14" s="15"/>
      <c r="K14" s="15"/>
    </row>
    <row r="15" spans="1:11" ht="27.75" customHeight="1" x14ac:dyDescent="0.25">
      <c r="A15" s="29" t="s">
        <v>21</v>
      </c>
      <c r="B15" s="30">
        <f>Travel!B75</f>
        <v>62356.969999999987</v>
      </c>
      <c r="C15" s="31" t="s">
        <v>18</v>
      </c>
      <c r="D15" s="25"/>
      <c r="E15" s="25"/>
      <c r="F15" s="78"/>
      <c r="G15" s="15"/>
      <c r="H15" s="15"/>
      <c r="I15" s="15"/>
      <c r="J15" s="15"/>
      <c r="K15" s="15"/>
    </row>
    <row r="16" spans="1:11" ht="27.75" customHeight="1" x14ac:dyDescent="0.25">
      <c r="A16" s="29" t="s">
        <v>22</v>
      </c>
      <c r="B16" s="30">
        <f>Travel!B227</f>
        <v>19671.850000000002</v>
      </c>
      <c r="C16" s="31" t="s">
        <v>18</v>
      </c>
      <c r="D16" s="79"/>
      <c r="E16" s="25"/>
      <c r="F16" s="32"/>
      <c r="G16" s="15"/>
      <c r="H16" s="15"/>
      <c r="I16" s="15"/>
      <c r="J16" s="15"/>
      <c r="K16" s="15"/>
    </row>
    <row r="17" spans="1:11" ht="27.75" customHeight="1" x14ac:dyDescent="0.25">
      <c r="A17" s="29" t="s">
        <v>23</v>
      </c>
      <c r="B17" s="30">
        <v>0</v>
      </c>
      <c r="C17" s="31" t="s">
        <v>18</v>
      </c>
      <c r="D17" s="25"/>
      <c r="E17" s="25"/>
      <c r="F17" s="32"/>
      <c r="G17" s="15"/>
      <c r="H17" s="15"/>
      <c r="I17" s="15"/>
      <c r="J17" s="15"/>
      <c r="K17" s="15"/>
    </row>
    <row r="18" spans="1:11" ht="27.75" customHeight="1" x14ac:dyDescent="0.25">
      <c r="A18" s="15"/>
      <c r="B18" s="33"/>
      <c r="C18" s="15"/>
      <c r="D18" s="34"/>
      <c r="E18" s="34"/>
      <c r="F18" s="35"/>
      <c r="G18" s="15"/>
      <c r="H18" s="15"/>
      <c r="I18" s="15"/>
      <c r="J18" s="15"/>
      <c r="K18" s="15"/>
    </row>
    <row r="19" spans="1:11" x14ac:dyDescent="0.25">
      <c r="A19" s="36" t="s">
        <v>24</v>
      </c>
      <c r="B19" s="33"/>
      <c r="C19" s="75"/>
      <c r="D19" s="75"/>
      <c r="E19" s="75"/>
      <c r="F19" s="75"/>
      <c r="G19" s="75"/>
      <c r="H19" s="15"/>
      <c r="I19" s="15"/>
      <c r="J19" s="15"/>
      <c r="K19" s="15"/>
    </row>
    <row r="20" spans="1:11" x14ac:dyDescent="0.25">
      <c r="A20" s="76" t="s">
        <v>25</v>
      </c>
      <c r="B20" s="77"/>
      <c r="C20" s="77"/>
      <c r="D20" s="75"/>
      <c r="E20" s="75"/>
      <c r="F20" s="75"/>
      <c r="G20" s="75"/>
      <c r="H20" s="15"/>
      <c r="I20" s="15"/>
      <c r="J20" s="15"/>
      <c r="K20" s="15"/>
    </row>
    <row r="21" spans="1:11" ht="12.6" customHeight="1" x14ac:dyDescent="0.25">
      <c r="A21" s="76" t="s">
        <v>26</v>
      </c>
      <c r="B21" s="77"/>
      <c r="C21" s="77"/>
      <c r="D21" s="75"/>
      <c r="E21" s="75"/>
      <c r="F21" s="75"/>
      <c r="G21" s="75"/>
      <c r="H21" s="15"/>
      <c r="I21" s="15"/>
      <c r="J21" s="15"/>
      <c r="K21" s="15"/>
    </row>
    <row r="22" spans="1:11" ht="12.6" customHeight="1" x14ac:dyDescent="0.25">
      <c r="A22" s="76" t="s">
        <v>27</v>
      </c>
      <c r="B22" s="77"/>
      <c r="C22" s="77"/>
      <c r="D22" s="75"/>
      <c r="E22" s="75"/>
      <c r="F22" s="75"/>
      <c r="G22" s="75"/>
      <c r="H22" s="15"/>
      <c r="I22" s="15"/>
      <c r="J22" s="15"/>
      <c r="K22" s="15"/>
    </row>
    <row r="23" spans="1:11" ht="12.6" customHeight="1" x14ac:dyDescent="0.25">
      <c r="A23" s="76" t="s">
        <v>28</v>
      </c>
      <c r="B23" s="77"/>
      <c r="C23" s="77"/>
      <c r="D23" s="75"/>
      <c r="E23" s="75"/>
      <c r="F23" s="75"/>
      <c r="G23" s="75"/>
      <c r="H23" s="15"/>
      <c r="I23" s="15"/>
      <c r="J23" s="15"/>
      <c r="K23" s="15"/>
    </row>
    <row r="24" spans="1:11" x14ac:dyDescent="0.25">
      <c r="A24" s="16"/>
      <c r="B24" s="15"/>
      <c r="C24" s="15"/>
      <c r="D24" s="15"/>
      <c r="E24" s="15"/>
      <c r="F24" s="15"/>
      <c r="G24" s="15"/>
      <c r="H24" s="15"/>
      <c r="I24" s="15"/>
      <c r="J24" s="15"/>
      <c r="K24" s="15"/>
    </row>
    <row r="25" spans="1:11" hidden="1" x14ac:dyDescent="0.25">
      <c r="A25" s="37" t="s">
        <v>29</v>
      </c>
      <c r="B25" s="38"/>
      <c r="C25" s="38"/>
      <c r="D25" s="38"/>
      <c r="E25" s="38"/>
      <c r="F25" s="38"/>
      <c r="G25" s="15"/>
      <c r="H25" s="15"/>
      <c r="I25" s="15"/>
      <c r="J25" s="15"/>
      <c r="K25" s="15"/>
    </row>
    <row r="26" spans="1:11" ht="12.75" hidden="1" customHeight="1" x14ac:dyDescent="0.25">
      <c r="A26" s="14" t="s">
        <v>30</v>
      </c>
      <c r="B26" s="39"/>
      <c r="C26" s="39"/>
      <c r="D26" s="14"/>
      <c r="E26" s="14"/>
      <c r="F26" s="14"/>
      <c r="G26" s="15"/>
      <c r="H26" s="15"/>
      <c r="I26" s="15"/>
      <c r="J26" s="15"/>
      <c r="K26" s="15"/>
    </row>
    <row r="27" spans="1:11" hidden="1" x14ac:dyDescent="0.25">
      <c r="A27" s="40" t="s">
        <v>31</v>
      </c>
      <c r="B27" s="40"/>
      <c r="C27" s="40"/>
      <c r="D27" s="40"/>
      <c r="E27" s="40"/>
      <c r="F27" s="40"/>
      <c r="G27" s="15"/>
      <c r="H27" s="15"/>
      <c r="I27" s="15"/>
      <c r="J27" s="15"/>
      <c r="K27" s="15"/>
    </row>
    <row r="28" spans="1:11" hidden="1" x14ac:dyDescent="0.25">
      <c r="A28" s="40" t="s">
        <v>32</v>
      </c>
      <c r="B28" s="40"/>
      <c r="C28" s="40"/>
      <c r="D28" s="40"/>
      <c r="E28" s="40"/>
      <c r="F28" s="40"/>
      <c r="G28" s="15"/>
      <c r="H28" s="15"/>
      <c r="I28" s="15"/>
      <c r="J28" s="15"/>
      <c r="K28" s="15"/>
    </row>
    <row r="29" spans="1:11" hidden="1" x14ac:dyDescent="0.25">
      <c r="A29" s="14" t="s">
        <v>33</v>
      </c>
      <c r="B29" s="14"/>
      <c r="C29" s="14"/>
      <c r="D29" s="14"/>
      <c r="E29" s="14"/>
      <c r="F29" s="14"/>
      <c r="G29" s="15"/>
      <c r="H29" s="15"/>
      <c r="I29" s="15"/>
      <c r="J29" s="15"/>
      <c r="K29" s="15"/>
    </row>
    <row r="30" spans="1:11" hidden="1" x14ac:dyDescent="0.25">
      <c r="A30" s="14" t="s">
        <v>34</v>
      </c>
      <c r="B30" s="14"/>
      <c r="C30" s="14"/>
      <c r="D30" s="14"/>
      <c r="E30" s="14"/>
      <c r="F30" s="14"/>
      <c r="G30" s="15"/>
      <c r="H30" s="15"/>
      <c r="I30" s="15"/>
      <c r="J30" s="15"/>
      <c r="K30" s="15"/>
    </row>
    <row r="31" spans="1:11" hidden="1" x14ac:dyDescent="0.25">
      <c r="A31" s="40" t="s">
        <v>8</v>
      </c>
      <c r="B31" s="40"/>
      <c r="C31" s="40"/>
      <c r="D31" s="40"/>
      <c r="E31" s="40"/>
      <c r="F31" s="40"/>
      <c r="G31" s="15"/>
      <c r="H31" s="15"/>
      <c r="I31" s="15"/>
      <c r="J31" s="15"/>
      <c r="K31" s="15"/>
    </row>
    <row r="32" spans="1:11" hidden="1" x14ac:dyDescent="0.25">
      <c r="A32" s="40" t="s">
        <v>35</v>
      </c>
      <c r="B32" s="40"/>
      <c r="C32" s="40"/>
      <c r="D32" s="40"/>
      <c r="E32" s="40"/>
      <c r="F32" s="40"/>
      <c r="G32" s="15"/>
      <c r="H32" s="15"/>
      <c r="I32" s="15"/>
      <c r="J32" s="15"/>
      <c r="K32" s="15"/>
    </row>
    <row r="33" spans="1:11" hidden="1" x14ac:dyDescent="0.25">
      <c r="A33" s="40" t="s">
        <v>36</v>
      </c>
      <c r="B33" s="40"/>
      <c r="C33" s="40"/>
      <c r="D33" s="40"/>
      <c r="E33" s="40"/>
      <c r="F33" s="40"/>
      <c r="G33" s="15"/>
      <c r="H33" s="15"/>
      <c r="I33" s="15"/>
      <c r="J33" s="15"/>
      <c r="K33" s="15"/>
    </row>
    <row r="34" spans="1:11" hidden="1" x14ac:dyDescent="0.25">
      <c r="A34" s="14" t="s">
        <v>37</v>
      </c>
      <c r="B34" s="14"/>
      <c r="C34" s="14"/>
      <c r="D34" s="14"/>
      <c r="E34" s="14"/>
      <c r="F34" s="14"/>
      <c r="G34" s="15"/>
      <c r="H34" s="15"/>
      <c r="I34" s="15"/>
      <c r="J34" s="15"/>
      <c r="K34" s="15"/>
    </row>
    <row r="35" spans="1:11" hidden="1" x14ac:dyDescent="0.25">
      <c r="A35" s="14" t="s">
        <v>38</v>
      </c>
      <c r="B35" s="14"/>
      <c r="C35" s="14"/>
      <c r="D35" s="14"/>
      <c r="E35" s="14"/>
      <c r="F35" s="14"/>
      <c r="G35" s="15"/>
      <c r="H35" s="15"/>
      <c r="I35" s="15"/>
      <c r="J35" s="15"/>
      <c r="K35" s="15"/>
    </row>
    <row r="36" spans="1:11" hidden="1" x14ac:dyDescent="0.25">
      <c r="A36" s="40" t="s">
        <v>10</v>
      </c>
      <c r="B36" s="41"/>
      <c r="C36" s="41"/>
      <c r="D36" s="41"/>
      <c r="E36" s="41"/>
      <c r="F36" s="41"/>
      <c r="G36" s="15"/>
      <c r="H36" s="15"/>
      <c r="I36" s="15"/>
      <c r="J36" s="15"/>
      <c r="K36" s="15"/>
    </row>
    <row r="37" spans="1:11" hidden="1" x14ac:dyDescent="0.25">
      <c r="A37" s="40" t="s">
        <v>39</v>
      </c>
      <c r="B37" s="41"/>
      <c r="C37" s="41"/>
      <c r="D37" s="41"/>
      <c r="E37" s="41"/>
      <c r="F37" s="41"/>
      <c r="G37" s="15"/>
      <c r="H37" s="15"/>
      <c r="I37" s="15"/>
      <c r="J37" s="15"/>
      <c r="K37" s="15"/>
    </row>
    <row r="38" spans="1:11" hidden="1" x14ac:dyDescent="0.25">
      <c r="A38" s="40" t="s">
        <v>40</v>
      </c>
      <c r="B38" s="41"/>
      <c r="C38" s="41"/>
      <c r="D38" s="41"/>
      <c r="E38" s="41"/>
      <c r="F38" s="41"/>
      <c r="G38" s="15"/>
      <c r="H38" s="15"/>
      <c r="I38" s="15"/>
      <c r="J38" s="15"/>
      <c r="K38" s="15"/>
    </row>
    <row r="39" spans="1:11" hidden="1" x14ac:dyDescent="0.25">
      <c r="A39" s="14" t="s">
        <v>41</v>
      </c>
      <c r="B39" s="39"/>
      <c r="C39" s="39"/>
      <c r="D39" s="39"/>
      <c r="E39" s="39"/>
      <c r="F39" s="39"/>
      <c r="G39" s="15"/>
      <c r="H39" s="15"/>
      <c r="I39" s="15"/>
      <c r="J39" s="15"/>
      <c r="K39" s="15"/>
    </row>
    <row r="40" spans="1:11" hidden="1" x14ac:dyDescent="0.25">
      <c r="A40" s="39" t="s">
        <v>42</v>
      </c>
      <c r="B40" s="39"/>
      <c r="C40" s="39"/>
      <c r="D40" s="39"/>
      <c r="E40" s="39"/>
      <c r="F40" s="39"/>
      <c r="G40" s="15"/>
      <c r="H40" s="15"/>
      <c r="I40" s="15"/>
      <c r="J40" s="15"/>
      <c r="K40" s="15"/>
    </row>
    <row r="41" spans="1:11" hidden="1" x14ac:dyDescent="0.25">
      <c r="A41" s="39" t="s">
        <v>43</v>
      </c>
      <c r="B41" s="39"/>
      <c r="C41" s="39"/>
      <c r="D41" s="39"/>
      <c r="E41" s="39"/>
      <c r="F41" s="39"/>
      <c r="G41" s="15"/>
      <c r="H41" s="15"/>
      <c r="I41" s="15"/>
      <c r="J41" s="15"/>
      <c r="K41" s="15"/>
    </row>
    <row r="42" spans="1:11" hidden="1" x14ac:dyDescent="0.25">
      <c r="A42" s="39" t="s">
        <v>44</v>
      </c>
      <c r="B42" s="39"/>
      <c r="C42" s="39"/>
      <c r="D42" s="39"/>
      <c r="E42" s="39"/>
      <c r="F42" s="39"/>
      <c r="G42" s="15"/>
      <c r="H42" s="15"/>
      <c r="I42" s="15"/>
      <c r="J42" s="15"/>
      <c r="K42" s="15"/>
    </row>
    <row r="43" spans="1:11" hidden="1" x14ac:dyDescent="0.25">
      <c r="A43" s="39" t="s">
        <v>45</v>
      </c>
      <c r="B43" s="39"/>
      <c r="C43" s="39"/>
      <c r="D43" s="39"/>
      <c r="E43" s="39"/>
      <c r="F43" s="39"/>
      <c r="G43" s="15"/>
      <c r="H43" s="15"/>
      <c r="I43" s="15"/>
      <c r="J43" s="15"/>
      <c r="K43" s="15"/>
    </row>
    <row r="44" spans="1:11" hidden="1" x14ac:dyDescent="0.25">
      <c r="A44" s="39" t="s">
        <v>46</v>
      </c>
      <c r="B44" s="39"/>
      <c r="C44" s="39"/>
      <c r="D44" s="39"/>
      <c r="E44" s="39"/>
      <c r="F44" s="39"/>
      <c r="G44" s="15"/>
      <c r="H44" s="15"/>
      <c r="I44" s="15"/>
      <c r="J44" s="15"/>
      <c r="K44" s="15"/>
    </row>
    <row r="45" spans="1:11" hidden="1" x14ac:dyDescent="0.25">
      <c r="A45" s="42" t="s">
        <v>47</v>
      </c>
      <c r="B45" s="41"/>
      <c r="C45" s="41"/>
      <c r="D45" s="41"/>
      <c r="E45" s="41"/>
      <c r="F45" s="41"/>
      <c r="G45" s="15"/>
      <c r="H45" s="15"/>
      <c r="I45" s="15"/>
      <c r="J45" s="15"/>
      <c r="K45" s="15"/>
    </row>
    <row r="46" spans="1:11" hidden="1" x14ac:dyDescent="0.25">
      <c r="A46" s="41" t="s">
        <v>48</v>
      </c>
      <c r="B46" s="41"/>
      <c r="C46" s="41"/>
      <c r="D46" s="41"/>
      <c r="E46" s="41"/>
      <c r="F46" s="41"/>
      <c r="G46" s="15"/>
      <c r="H46" s="15"/>
      <c r="I46" s="15"/>
      <c r="J46" s="15"/>
      <c r="K46" s="15"/>
    </row>
    <row r="47" spans="1:11" hidden="1" x14ac:dyDescent="0.25">
      <c r="A47" s="43">
        <v>-20000</v>
      </c>
      <c r="B47" s="39"/>
      <c r="C47" s="39"/>
      <c r="D47" s="39"/>
      <c r="E47" s="39"/>
      <c r="F47" s="39"/>
      <c r="G47" s="15"/>
      <c r="H47" s="15"/>
      <c r="I47" s="15"/>
      <c r="J47" s="15"/>
      <c r="K47" s="15"/>
    </row>
    <row r="48" spans="1:11" ht="30" hidden="1" x14ac:dyDescent="0.25">
      <c r="A48" s="44" t="s">
        <v>49</v>
      </c>
      <c r="B48" s="41"/>
      <c r="C48" s="41"/>
      <c r="D48" s="41"/>
      <c r="E48" s="41"/>
      <c r="F48" s="41"/>
      <c r="G48" s="15"/>
      <c r="H48" s="15"/>
      <c r="I48" s="15"/>
      <c r="J48" s="15"/>
      <c r="K48" s="15"/>
    </row>
    <row r="49" spans="1:11" ht="30" hidden="1" x14ac:dyDescent="0.25">
      <c r="A49" s="44" t="s">
        <v>50</v>
      </c>
      <c r="B49" s="41"/>
      <c r="C49" s="41"/>
      <c r="D49" s="41"/>
      <c r="E49" s="41"/>
      <c r="F49" s="41"/>
      <c r="G49" s="15"/>
      <c r="H49" s="15"/>
      <c r="I49" s="15"/>
      <c r="J49" s="15"/>
      <c r="K49" s="15"/>
    </row>
    <row r="50" spans="1:11" ht="30" hidden="1" x14ac:dyDescent="0.25">
      <c r="A50" s="45" t="s">
        <v>51</v>
      </c>
      <c r="B50" s="39"/>
      <c r="C50" s="39"/>
      <c r="D50" s="39"/>
      <c r="E50" s="39"/>
      <c r="F50" s="39"/>
      <c r="G50" s="15"/>
      <c r="H50" s="15"/>
      <c r="I50" s="15"/>
      <c r="J50" s="15"/>
      <c r="K50" s="15"/>
    </row>
    <row r="51" spans="1:11" ht="30" hidden="1" x14ac:dyDescent="0.25">
      <c r="A51" s="45" t="s">
        <v>52</v>
      </c>
      <c r="B51" s="39"/>
      <c r="C51" s="39"/>
      <c r="D51" s="39"/>
      <c r="E51" s="39"/>
      <c r="F51" s="39"/>
      <c r="G51" s="15"/>
      <c r="H51" s="15"/>
      <c r="I51" s="15"/>
      <c r="J51" s="15"/>
      <c r="K51" s="15"/>
    </row>
    <row r="52" spans="1:11" ht="60" hidden="1" x14ac:dyDescent="0.25">
      <c r="A52" s="45" t="s">
        <v>53</v>
      </c>
      <c r="B52" s="46"/>
      <c r="C52" s="46"/>
      <c r="D52" s="46"/>
      <c r="E52" s="14"/>
      <c r="F52" s="14"/>
      <c r="G52" s="15"/>
      <c r="H52" s="15"/>
      <c r="I52" s="15"/>
      <c r="J52" s="15"/>
      <c r="K52" s="15"/>
    </row>
    <row r="53" spans="1:11" hidden="1" x14ac:dyDescent="0.25">
      <c r="A53" s="47" t="s">
        <v>54</v>
      </c>
      <c r="B53" s="48"/>
      <c r="C53" s="48"/>
      <c r="D53" s="48"/>
      <c r="E53" s="40"/>
      <c r="F53" s="40" t="b">
        <v>1</v>
      </c>
      <c r="G53" s="15"/>
      <c r="H53" s="15"/>
      <c r="I53" s="15"/>
      <c r="J53" s="15"/>
      <c r="K53" s="15"/>
    </row>
    <row r="54" spans="1:11" hidden="1" x14ac:dyDescent="0.25">
      <c r="A54" s="49" t="s">
        <v>55</v>
      </c>
      <c r="B54" s="47"/>
      <c r="C54" s="47"/>
      <c r="D54" s="47"/>
      <c r="E54" s="40"/>
      <c r="F54" s="40" t="b">
        <v>0</v>
      </c>
      <c r="G54" s="15"/>
      <c r="H54" s="15"/>
      <c r="I54" s="15"/>
      <c r="J54" s="15"/>
      <c r="K54" s="15"/>
    </row>
    <row r="55" spans="1:11" hidden="1" x14ac:dyDescent="0.25">
      <c r="A55" s="50"/>
      <c r="B55" s="51">
        <v>0</v>
      </c>
      <c r="C55" s="51"/>
      <c r="D55" s="51">
        <v>0</v>
      </c>
      <c r="E55" s="52"/>
      <c r="F55" s="52" t="b">
        <v>1</v>
      </c>
      <c r="G55" s="15"/>
      <c r="H55" s="15"/>
      <c r="I55" s="15"/>
      <c r="J55" s="15"/>
      <c r="K55" s="15"/>
    </row>
    <row r="56" spans="1:11" hidden="1" x14ac:dyDescent="0.25">
      <c r="A56" s="50" t="s">
        <v>56</v>
      </c>
      <c r="B56" s="51">
        <v>0</v>
      </c>
      <c r="C56" s="51"/>
      <c r="D56" s="51">
        <v>0</v>
      </c>
      <c r="E56" s="52"/>
      <c r="F56" s="52" t="b">
        <v>1</v>
      </c>
    </row>
    <row r="57" spans="1:11" hidden="1" x14ac:dyDescent="0.25">
      <c r="A57" s="53"/>
      <c r="B57" s="51">
        <v>0</v>
      </c>
      <c r="C57" s="51"/>
      <c r="D57" s="51">
        <v>0</v>
      </c>
      <c r="E57" s="52"/>
      <c r="F57" s="52" t="b">
        <v>1</v>
      </c>
    </row>
    <row r="58" spans="1:11" hidden="1" x14ac:dyDescent="0.25">
      <c r="A58" s="54" t="s">
        <v>57</v>
      </c>
      <c r="B58" s="55">
        <v>0</v>
      </c>
      <c r="C58" s="55"/>
      <c r="D58" s="55">
        <v>0</v>
      </c>
      <c r="E58" s="56"/>
      <c r="F58" s="56" t="b">
        <v>1</v>
      </c>
    </row>
    <row r="59" spans="1:11" hidden="1" x14ac:dyDescent="0.25">
      <c r="A59" s="57" t="s">
        <v>58</v>
      </c>
      <c r="B59" s="52">
        <v>0</v>
      </c>
      <c r="C59" s="52"/>
      <c r="D59" s="52">
        <v>0</v>
      </c>
      <c r="E59" s="52"/>
      <c r="F59" s="52" t="b">
        <v>1</v>
      </c>
    </row>
    <row r="60" spans="1:11" hidden="1" x14ac:dyDescent="0.25">
      <c r="A60" s="54" t="s">
        <v>59</v>
      </c>
      <c r="B60" s="55">
        <v>0</v>
      </c>
      <c r="C60" s="55">
        <v>0</v>
      </c>
      <c r="D60" s="55"/>
      <c r="E60" s="55">
        <v>0</v>
      </c>
      <c r="F60" s="56" t="b">
        <v>1</v>
      </c>
    </row>
    <row r="61" spans="1:1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sheetData>
  <mergeCells count="9">
    <mergeCell ref="B7:F7"/>
    <mergeCell ref="B8:F8"/>
    <mergeCell ref="A9:F9"/>
    <mergeCell ref="A1:F1"/>
    <mergeCell ref="B2:F2"/>
    <mergeCell ref="B3:F3"/>
    <mergeCell ref="B4:E4"/>
    <mergeCell ref="B5:E5"/>
    <mergeCell ref="B6:E6"/>
  </mergeCells>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C2900A43-2A10-4EF4-B38D-9D7BC01D126D}"/>
    <dataValidation allowBlank="1" showInputMessage="1" showErrorMessage="1" prompt="Headings on following tabs will pre populate with what you enter here_x000a__x000a_Update if a shorter or different period is covered" sqref="B4:F5" xr:uid="{87148A7D-C655-44AF-9BC9-B1A230BF753E}"/>
    <dataValidation allowBlank="1" showInputMessage="1" showErrorMessage="1" prompt="Headings on following tabs will pre populate with what you enter here_x000a__x000a_Create a new workbook for a new Departmental Secretary or Chief Executive" sqref="B3:F3" xr:uid="{BAB7CD88-384D-424F-A8BF-2B5DD897708C}"/>
    <dataValidation allowBlank="1" showInputMessage="1" showErrorMessage="1" prompt="Headings on following tabs will pre populate with what you enter here" sqref="B2:F2" xr:uid="{73EB7AAE-3040-46AA-8941-A77301C01808}"/>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63034B2C-A9E0-4AD8-AED0-8BBB0A61F29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56E96D2D-8062-44AF-8758-D50372F8B977}">
      <formula1>$A$36:$A$37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77C3-499E-4131-B3D5-9CB90E644B34}">
  <dimension ref="A1:I227"/>
  <sheetViews>
    <sheetView topLeftCell="B203" zoomScale="90" zoomScaleNormal="90" workbookViewId="0">
      <selection sqref="A1:E1"/>
    </sheetView>
  </sheetViews>
  <sheetFormatPr defaultRowHeight="15" x14ac:dyDescent="0.25"/>
  <cols>
    <col min="1" max="1" width="25.85546875" customWidth="1"/>
    <col min="2" max="2" width="15.7109375" customWidth="1"/>
    <col min="3" max="3" width="79" customWidth="1"/>
    <col min="4" max="4" width="42.28515625" customWidth="1"/>
    <col min="5" max="5" width="12" bestFit="1" customWidth="1"/>
    <col min="6" max="6" width="120.140625" bestFit="1" customWidth="1"/>
  </cols>
  <sheetData>
    <row r="1" spans="1:6" ht="26.25" customHeight="1" x14ac:dyDescent="0.25">
      <c r="A1" s="133" t="s">
        <v>60</v>
      </c>
      <c r="B1" s="133"/>
      <c r="C1" s="133"/>
      <c r="D1" s="133"/>
      <c r="E1" s="133"/>
      <c r="F1" s="15"/>
    </row>
    <row r="2" spans="1:6" ht="21" customHeight="1" x14ac:dyDescent="0.25">
      <c r="A2" s="72" t="s">
        <v>61</v>
      </c>
      <c r="B2" s="130" t="s">
        <v>223</v>
      </c>
      <c r="C2" s="130"/>
      <c r="D2" s="130"/>
      <c r="E2" s="130"/>
      <c r="F2" s="15"/>
    </row>
    <row r="3" spans="1:6" ht="43.5" customHeight="1" x14ac:dyDescent="0.25">
      <c r="A3" s="72" t="s">
        <v>62</v>
      </c>
      <c r="B3" s="130" t="s">
        <v>4</v>
      </c>
      <c r="C3" s="130"/>
      <c r="D3" s="130"/>
      <c r="E3" s="130"/>
      <c r="F3" s="15"/>
    </row>
    <row r="4" spans="1:6" x14ac:dyDescent="0.25">
      <c r="A4" s="72" t="s">
        <v>63</v>
      </c>
      <c r="B4" s="130">
        <v>44743</v>
      </c>
      <c r="C4" s="130"/>
      <c r="D4" s="130"/>
      <c r="E4" s="130"/>
      <c r="F4" s="15"/>
    </row>
    <row r="5" spans="1:6" ht="21" customHeight="1" x14ac:dyDescent="0.25">
      <c r="A5" s="72" t="s">
        <v>64</v>
      </c>
      <c r="B5" s="130">
        <v>45107</v>
      </c>
      <c r="C5" s="130"/>
      <c r="D5" s="130"/>
      <c r="E5" s="130"/>
      <c r="F5" s="15"/>
    </row>
    <row r="6" spans="1:6" ht="21" customHeight="1" x14ac:dyDescent="0.25">
      <c r="A6" s="72" t="s">
        <v>65</v>
      </c>
      <c r="B6" s="130" t="s">
        <v>18</v>
      </c>
      <c r="C6" s="130"/>
      <c r="D6" s="130"/>
      <c r="E6" s="130"/>
      <c r="F6" s="15"/>
    </row>
    <row r="7" spans="1:6" ht="21" customHeight="1" x14ac:dyDescent="0.25">
      <c r="A7" s="72" t="s">
        <v>7</v>
      </c>
      <c r="B7" s="134" t="s">
        <v>226</v>
      </c>
      <c r="C7" s="134"/>
      <c r="D7" s="134"/>
      <c r="E7" s="134"/>
      <c r="F7" s="15"/>
    </row>
    <row r="8" spans="1:6" ht="36" customHeight="1" x14ac:dyDescent="0.25">
      <c r="A8" s="135" t="s">
        <v>66</v>
      </c>
      <c r="B8" s="136"/>
      <c r="C8" s="136"/>
      <c r="D8" s="136"/>
      <c r="E8" s="136"/>
      <c r="F8" s="33"/>
    </row>
    <row r="9" spans="1:6" ht="36" customHeight="1" x14ac:dyDescent="0.25">
      <c r="A9" s="137" t="s">
        <v>67</v>
      </c>
      <c r="B9" s="138"/>
      <c r="C9" s="138"/>
      <c r="D9" s="138"/>
      <c r="E9" s="138"/>
      <c r="F9" s="33"/>
    </row>
    <row r="10" spans="1:6" s="126" customFormat="1" ht="24.75" customHeight="1" x14ac:dyDescent="0.25">
      <c r="A10" s="139" t="s">
        <v>228</v>
      </c>
      <c r="B10" s="139"/>
      <c r="C10" s="139"/>
      <c r="D10" s="139"/>
      <c r="E10" s="139"/>
      <c r="F10" s="24"/>
    </row>
    <row r="11" spans="1:6" s="126" customFormat="1" ht="38.25" x14ac:dyDescent="0.25">
      <c r="A11" s="58" t="s">
        <v>68</v>
      </c>
      <c r="B11" s="58" t="s">
        <v>69</v>
      </c>
      <c r="C11" s="58" t="s">
        <v>229</v>
      </c>
      <c r="D11" s="58" t="s">
        <v>230</v>
      </c>
      <c r="E11" s="58" t="s">
        <v>71</v>
      </c>
      <c r="F11" s="59"/>
    </row>
    <row r="12" spans="1:6" s="65" customFormat="1" x14ac:dyDescent="0.25">
      <c r="A12" s="80">
        <v>44769</v>
      </c>
      <c r="B12" s="87">
        <f>675.86+339.95</f>
        <v>1015.81</v>
      </c>
      <c r="C12" s="82" t="s">
        <v>72</v>
      </c>
      <c r="D12" s="82" t="s">
        <v>73</v>
      </c>
      <c r="E12" s="82" t="s">
        <v>74</v>
      </c>
    </row>
    <row r="13" spans="1:6" s="65" customFormat="1" x14ac:dyDescent="0.25">
      <c r="A13" s="80">
        <v>44769</v>
      </c>
      <c r="B13" s="87">
        <f>20+819.18+9</f>
        <v>848.18</v>
      </c>
      <c r="C13" s="82" t="s">
        <v>72</v>
      </c>
      <c r="D13" s="82" t="s">
        <v>75</v>
      </c>
      <c r="E13" s="82" t="s">
        <v>74</v>
      </c>
    </row>
    <row r="14" spans="1:6" s="65" customFormat="1" x14ac:dyDescent="0.25">
      <c r="A14" s="80">
        <v>44769</v>
      </c>
      <c r="B14" s="87">
        <v>21</v>
      </c>
      <c r="C14" s="82" t="s">
        <v>72</v>
      </c>
      <c r="D14" s="82" t="s">
        <v>76</v>
      </c>
      <c r="E14" s="82" t="s">
        <v>74</v>
      </c>
    </row>
    <row r="15" spans="1:6" s="65" customFormat="1" x14ac:dyDescent="0.25">
      <c r="A15" s="80">
        <v>44769</v>
      </c>
      <c r="B15" s="87">
        <v>43.4</v>
      </c>
      <c r="C15" s="82" t="s">
        <v>72</v>
      </c>
      <c r="D15" s="82" t="s">
        <v>76</v>
      </c>
      <c r="E15" s="82" t="s">
        <v>74</v>
      </c>
    </row>
    <row r="16" spans="1:6" s="65" customFormat="1" x14ac:dyDescent="0.25">
      <c r="A16" s="80">
        <v>44770</v>
      </c>
      <c r="B16" s="87">
        <v>13.62</v>
      </c>
      <c r="C16" s="82" t="s">
        <v>72</v>
      </c>
      <c r="D16" s="82" t="s">
        <v>76</v>
      </c>
      <c r="E16" s="82" t="s">
        <v>74</v>
      </c>
    </row>
    <row r="17" spans="1:9" s="65" customFormat="1" x14ac:dyDescent="0.25">
      <c r="A17" s="80">
        <v>44770</v>
      </c>
      <c r="B17" s="87">
        <v>17.93</v>
      </c>
      <c r="C17" s="82" t="s">
        <v>72</v>
      </c>
      <c r="D17" s="82" t="s">
        <v>76</v>
      </c>
      <c r="E17" s="82" t="s">
        <v>74</v>
      </c>
    </row>
    <row r="18" spans="1:9" s="65" customFormat="1" x14ac:dyDescent="0.25">
      <c r="A18" s="80">
        <v>44771</v>
      </c>
      <c r="B18" s="87">
        <v>24.68</v>
      </c>
      <c r="C18" s="82" t="s">
        <v>72</v>
      </c>
      <c r="D18" s="82" t="s">
        <v>76</v>
      </c>
      <c r="E18" s="82" t="s">
        <v>74</v>
      </c>
    </row>
    <row r="19" spans="1:9" s="65" customFormat="1" x14ac:dyDescent="0.25">
      <c r="A19" s="80">
        <v>44772</v>
      </c>
      <c r="B19" s="87">
        <v>72.66</v>
      </c>
      <c r="C19" s="82" t="s">
        <v>72</v>
      </c>
      <c r="D19" s="82" t="s">
        <v>76</v>
      </c>
      <c r="E19" s="82" t="s">
        <v>74</v>
      </c>
    </row>
    <row r="20" spans="1:9" s="65" customFormat="1" x14ac:dyDescent="0.25">
      <c r="A20" s="80">
        <v>44773</v>
      </c>
      <c r="B20" s="87">
        <v>46.2</v>
      </c>
      <c r="C20" s="82" t="s">
        <v>72</v>
      </c>
      <c r="D20" s="82" t="s">
        <v>76</v>
      </c>
      <c r="E20" s="82" t="s">
        <v>74</v>
      </c>
    </row>
    <row r="21" spans="1:9" s="65" customFormat="1" x14ac:dyDescent="0.25">
      <c r="A21" s="80">
        <v>44809</v>
      </c>
      <c r="B21" s="87">
        <v>8694</v>
      </c>
      <c r="C21" s="92" t="s">
        <v>77</v>
      </c>
      <c r="D21" s="82" t="s">
        <v>73</v>
      </c>
      <c r="E21" s="82" t="s">
        <v>78</v>
      </c>
    </row>
    <row r="22" spans="1:9" s="65" customFormat="1" x14ac:dyDescent="0.25">
      <c r="A22" s="93">
        <v>44809</v>
      </c>
      <c r="B22" s="94">
        <f>21+1256.42+50+21+56.87</f>
        <v>1405.29</v>
      </c>
      <c r="C22" s="95" t="s">
        <v>79</v>
      </c>
      <c r="D22" s="92" t="s">
        <v>80</v>
      </c>
      <c r="E22" s="92" t="s">
        <v>78</v>
      </c>
      <c r="F22" s="67"/>
    </row>
    <row r="23" spans="1:9" s="65" customFormat="1" x14ac:dyDescent="0.25">
      <c r="A23" s="80">
        <v>44809</v>
      </c>
      <c r="B23" s="87">
        <v>68.900000000000006</v>
      </c>
      <c r="C23" s="95" t="s">
        <v>79</v>
      </c>
      <c r="D23" s="82" t="s">
        <v>81</v>
      </c>
      <c r="E23" s="82" t="s">
        <v>82</v>
      </c>
      <c r="I23" s="70"/>
    </row>
    <row r="24" spans="1:9" s="65" customFormat="1" x14ac:dyDescent="0.25">
      <c r="A24" s="80">
        <v>44810</v>
      </c>
      <c r="B24" s="87">
        <v>48.96</v>
      </c>
      <c r="C24" s="95" t="s">
        <v>79</v>
      </c>
      <c r="D24" s="82" t="s">
        <v>83</v>
      </c>
      <c r="E24" s="82" t="s">
        <v>78</v>
      </c>
    </row>
    <row r="25" spans="1:9" s="65" customFormat="1" x14ac:dyDescent="0.25">
      <c r="A25" s="80">
        <v>44810</v>
      </c>
      <c r="B25" s="87">
        <v>58.46</v>
      </c>
      <c r="C25" s="95" t="s">
        <v>79</v>
      </c>
      <c r="D25" s="82" t="s">
        <v>76</v>
      </c>
      <c r="E25" s="82" t="s">
        <v>78</v>
      </c>
    </row>
    <row r="26" spans="1:9" s="65" customFormat="1" x14ac:dyDescent="0.25">
      <c r="A26" s="80">
        <v>44813</v>
      </c>
      <c r="B26" s="87">
        <v>14.46</v>
      </c>
      <c r="C26" s="95" t="s">
        <v>79</v>
      </c>
      <c r="D26" s="82" t="s">
        <v>84</v>
      </c>
      <c r="E26" s="82" t="s">
        <v>78</v>
      </c>
    </row>
    <row r="27" spans="1:9" s="65" customFormat="1" x14ac:dyDescent="0.25">
      <c r="A27" s="80">
        <v>44814</v>
      </c>
      <c r="B27" s="87">
        <f>13.41+14.33</f>
        <v>27.740000000000002</v>
      </c>
      <c r="C27" s="95" t="s">
        <v>79</v>
      </c>
      <c r="D27" s="82" t="s">
        <v>85</v>
      </c>
      <c r="E27" s="82" t="s">
        <v>78</v>
      </c>
    </row>
    <row r="28" spans="1:9" s="65" customFormat="1" x14ac:dyDescent="0.25">
      <c r="A28" s="80">
        <v>44814</v>
      </c>
      <c r="B28" s="88">
        <v>25.43</v>
      </c>
      <c r="C28" s="95" t="s">
        <v>79</v>
      </c>
      <c r="D28" s="82" t="s">
        <v>76</v>
      </c>
      <c r="E28" s="82" t="s">
        <v>78</v>
      </c>
    </row>
    <row r="29" spans="1:9" s="65" customFormat="1" x14ac:dyDescent="0.25">
      <c r="A29" s="80">
        <v>44814</v>
      </c>
      <c r="B29" s="88">
        <v>50.77</v>
      </c>
      <c r="C29" s="95" t="s">
        <v>79</v>
      </c>
      <c r="D29" s="82" t="s">
        <v>76</v>
      </c>
      <c r="E29" s="82" t="s">
        <v>78</v>
      </c>
    </row>
    <row r="30" spans="1:9" s="65" customFormat="1" x14ac:dyDescent="0.25">
      <c r="A30" s="80">
        <v>44814</v>
      </c>
      <c r="B30" s="88">
        <v>66.12</v>
      </c>
      <c r="C30" s="95" t="s">
        <v>79</v>
      </c>
      <c r="D30" s="82" t="s">
        <v>76</v>
      </c>
      <c r="E30" s="82" t="s">
        <v>78</v>
      </c>
    </row>
    <row r="31" spans="1:9" s="65" customFormat="1" ht="13.5" customHeight="1" x14ac:dyDescent="0.25">
      <c r="A31" s="80">
        <v>44941</v>
      </c>
      <c r="B31" s="88">
        <f>1508.91+20</f>
        <v>1528.91</v>
      </c>
      <c r="C31" s="82" t="s">
        <v>86</v>
      </c>
      <c r="D31" s="89" t="s">
        <v>87</v>
      </c>
      <c r="E31" s="82" t="s">
        <v>74</v>
      </c>
    </row>
    <row r="32" spans="1:9" s="65" customFormat="1" ht="13.5" customHeight="1" x14ac:dyDescent="0.25">
      <c r="A32" s="80">
        <v>44941</v>
      </c>
      <c r="B32" s="87">
        <f>1669.24+9</f>
        <v>1678.24</v>
      </c>
      <c r="C32" s="82" t="s">
        <v>86</v>
      </c>
      <c r="D32" s="89" t="s">
        <v>88</v>
      </c>
      <c r="E32" s="82" t="s">
        <v>74</v>
      </c>
    </row>
    <row r="33" spans="1:5" s="65" customFormat="1" ht="15" customHeight="1" x14ac:dyDescent="0.25">
      <c r="A33" s="80">
        <v>44941</v>
      </c>
      <c r="B33" s="87">
        <v>51.3</v>
      </c>
      <c r="C33" s="82" t="s">
        <v>86</v>
      </c>
      <c r="D33" s="82" t="s">
        <v>76</v>
      </c>
      <c r="E33" s="82" t="s">
        <v>74</v>
      </c>
    </row>
    <row r="34" spans="1:5" s="65" customFormat="1" x14ac:dyDescent="0.25">
      <c r="A34" s="80">
        <v>44941</v>
      </c>
      <c r="B34" s="87">
        <v>95.24</v>
      </c>
      <c r="C34" s="82" t="s">
        <v>86</v>
      </c>
      <c r="D34" s="82" t="s">
        <v>76</v>
      </c>
      <c r="E34" s="82" t="s">
        <v>74</v>
      </c>
    </row>
    <row r="35" spans="1:5" s="65" customFormat="1" x14ac:dyDescent="0.25">
      <c r="A35" s="80">
        <v>44942</v>
      </c>
      <c r="B35" s="87">
        <v>35.06</v>
      </c>
      <c r="C35" s="82" t="s">
        <v>86</v>
      </c>
      <c r="D35" s="82" t="s">
        <v>84</v>
      </c>
      <c r="E35" s="82" t="s">
        <v>74</v>
      </c>
    </row>
    <row r="36" spans="1:5" s="65" customFormat="1" ht="12.6" customHeight="1" x14ac:dyDescent="0.25">
      <c r="A36" s="80">
        <v>44946</v>
      </c>
      <c r="B36" s="87">
        <v>54.82</v>
      </c>
      <c r="C36" s="82" t="s">
        <v>86</v>
      </c>
      <c r="D36" s="82" t="s">
        <v>84</v>
      </c>
      <c r="E36" s="82" t="s">
        <v>74</v>
      </c>
    </row>
    <row r="37" spans="1:5" s="65" customFormat="1" ht="12.95" customHeight="1" x14ac:dyDescent="0.25">
      <c r="A37" s="80">
        <v>44947</v>
      </c>
      <c r="B37" s="87">
        <v>82.19</v>
      </c>
      <c r="C37" s="82" t="s">
        <v>86</v>
      </c>
      <c r="D37" s="82" t="s">
        <v>76</v>
      </c>
      <c r="E37" s="82" t="s">
        <v>74</v>
      </c>
    </row>
    <row r="38" spans="1:5" s="65" customFormat="1" x14ac:dyDescent="0.25">
      <c r="A38" s="80">
        <v>44948</v>
      </c>
      <c r="B38" s="87">
        <v>58.6</v>
      </c>
      <c r="C38" s="82" t="s">
        <v>86</v>
      </c>
      <c r="D38" s="82" t="s">
        <v>76</v>
      </c>
      <c r="E38" s="82" t="s">
        <v>74</v>
      </c>
    </row>
    <row r="39" spans="1:5" s="65" customFormat="1" x14ac:dyDescent="0.25">
      <c r="A39" s="80">
        <v>44969</v>
      </c>
      <c r="B39" s="87">
        <v>33.78</v>
      </c>
      <c r="C39" s="82" t="s">
        <v>89</v>
      </c>
      <c r="D39" s="82" t="s">
        <v>90</v>
      </c>
      <c r="E39" s="82" t="s">
        <v>91</v>
      </c>
    </row>
    <row r="40" spans="1:5" s="65" customFormat="1" x14ac:dyDescent="0.25">
      <c r="A40" s="80">
        <v>44982</v>
      </c>
      <c r="B40" s="88">
        <f>135.35+50</f>
        <v>185.35</v>
      </c>
      <c r="C40" s="82" t="s">
        <v>89</v>
      </c>
      <c r="D40" s="89" t="s">
        <v>87</v>
      </c>
      <c r="E40" s="82" t="s">
        <v>92</v>
      </c>
    </row>
    <row r="41" spans="1:5" s="65" customFormat="1" x14ac:dyDescent="0.25">
      <c r="A41" s="80">
        <v>44982</v>
      </c>
      <c r="B41" s="88">
        <f>9938.04+92+50+496+524-206-131</f>
        <v>10763.04</v>
      </c>
      <c r="C41" s="82" t="s">
        <v>89</v>
      </c>
      <c r="D41" s="82" t="s">
        <v>87</v>
      </c>
      <c r="E41" s="82" t="s">
        <v>92</v>
      </c>
    </row>
    <row r="42" spans="1:5" s="65" customFormat="1" x14ac:dyDescent="0.25">
      <c r="A42" s="80">
        <v>44982</v>
      </c>
      <c r="B42" s="87">
        <f>620.93+21+21+84</f>
        <v>746.93</v>
      </c>
      <c r="C42" s="82" t="s">
        <v>89</v>
      </c>
      <c r="D42" s="82" t="s">
        <v>93</v>
      </c>
      <c r="E42" s="82" t="s">
        <v>94</v>
      </c>
    </row>
    <row r="43" spans="1:5" s="65" customFormat="1" x14ac:dyDescent="0.25">
      <c r="A43" s="80">
        <v>44982</v>
      </c>
      <c r="B43" s="87">
        <v>61</v>
      </c>
      <c r="C43" s="82" t="s">
        <v>89</v>
      </c>
      <c r="D43" s="82" t="s">
        <v>76</v>
      </c>
      <c r="E43" s="82" t="s">
        <v>94</v>
      </c>
    </row>
    <row r="44" spans="1:5" s="65" customFormat="1" x14ac:dyDescent="0.25">
      <c r="A44" s="80">
        <v>44982</v>
      </c>
      <c r="B44" s="87">
        <f>23.52+23.52+23.52+93.14+21</f>
        <v>184.7</v>
      </c>
      <c r="C44" s="82" t="s">
        <v>89</v>
      </c>
      <c r="D44" s="82" t="s">
        <v>75</v>
      </c>
      <c r="E44" s="82" t="s">
        <v>94</v>
      </c>
    </row>
    <row r="45" spans="1:5" s="65" customFormat="1" x14ac:dyDescent="0.25">
      <c r="A45" s="80">
        <v>44982</v>
      </c>
      <c r="B45" s="87">
        <f>257.73+56</f>
        <v>313.73</v>
      </c>
      <c r="C45" s="82" t="s">
        <v>89</v>
      </c>
      <c r="D45" s="82" t="s">
        <v>87</v>
      </c>
      <c r="E45" s="82" t="s">
        <v>94</v>
      </c>
    </row>
    <row r="46" spans="1:5" s="65" customFormat="1" x14ac:dyDescent="0.25">
      <c r="A46" s="80">
        <v>44983</v>
      </c>
      <c r="B46" s="87">
        <v>11.96</v>
      </c>
      <c r="C46" s="82" t="s">
        <v>89</v>
      </c>
      <c r="D46" s="82" t="s">
        <v>95</v>
      </c>
      <c r="E46" s="82" t="s">
        <v>94</v>
      </c>
    </row>
    <row r="47" spans="1:5" s="65" customFormat="1" x14ac:dyDescent="0.25">
      <c r="A47" s="80">
        <v>44983</v>
      </c>
      <c r="B47" s="87">
        <v>31.15</v>
      </c>
      <c r="C47" s="82" t="s">
        <v>89</v>
      </c>
      <c r="D47" s="82" t="s">
        <v>96</v>
      </c>
      <c r="E47" s="82" t="s">
        <v>94</v>
      </c>
    </row>
    <row r="48" spans="1:5" s="65" customFormat="1" x14ac:dyDescent="0.25">
      <c r="A48" s="80">
        <v>44984</v>
      </c>
      <c r="B48" s="87">
        <v>15.15</v>
      </c>
      <c r="C48" s="82" t="s">
        <v>89</v>
      </c>
      <c r="D48" s="82" t="s">
        <v>96</v>
      </c>
      <c r="E48" s="82" t="s">
        <v>94</v>
      </c>
    </row>
    <row r="49" spans="1:5" s="65" customFormat="1" x14ac:dyDescent="0.25">
      <c r="A49" s="80">
        <v>44985</v>
      </c>
      <c r="B49" s="87">
        <f>354.3+50+11.9</f>
        <v>416.2</v>
      </c>
      <c r="C49" s="82" t="s">
        <v>89</v>
      </c>
      <c r="D49" s="82" t="s">
        <v>87</v>
      </c>
      <c r="E49" s="82" t="s">
        <v>97</v>
      </c>
    </row>
    <row r="50" spans="1:5" s="65" customFormat="1" x14ac:dyDescent="0.25">
      <c r="A50" s="80">
        <v>44985</v>
      </c>
      <c r="B50" s="87">
        <v>114.09</v>
      </c>
      <c r="C50" s="82" t="s">
        <v>89</v>
      </c>
      <c r="D50" s="82" t="s">
        <v>98</v>
      </c>
      <c r="E50" s="82" t="s">
        <v>94</v>
      </c>
    </row>
    <row r="51" spans="1:5" s="65" customFormat="1" x14ac:dyDescent="0.25">
      <c r="A51" s="80">
        <v>44985</v>
      </c>
      <c r="B51" s="87">
        <f>1414.04+84+21+42</f>
        <v>1561.04</v>
      </c>
      <c r="C51" s="82" t="s">
        <v>89</v>
      </c>
      <c r="D51" s="82" t="s">
        <v>93</v>
      </c>
      <c r="E51" s="82" t="s">
        <v>97</v>
      </c>
    </row>
    <row r="52" spans="1:5" s="65" customFormat="1" x14ac:dyDescent="0.25">
      <c r="A52" s="80">
        <v>44988</v>
      </c>
      <c r="B52" s="87">
        <f>3557.5+392.2+39</f>
        <v>3988.7</v>
      </c>
      <c r="C52" s="82" t="s">
        <v>89</v>
      </c>
      <c r="D52" s="82" t="s">
        <v>87</v>
      </c>
      <c r="E52" s="82" t="s">
        <v>78</v>
      </c>
    </row>
    <row r="53" spans="1:5" s="65" customFormat="1" x14ac:dyDescent="0.25">
      <c r="A53" s="80">
        <v>44988</v>
      </c>
      <c r="B53" s="87">
        <f>2256.7+84-795.16-482.8</f>
        <v>1062.74</v>
      </c>
      <c r="C53" s="82" t="s">
        <v>89</v>
      </c>
      <c r="D53" s="82" t="s">
        <v>99</v>
      </c>
      <c r="E53" s="82" t="s">
        <v>78</v>
      </c>
    </row>
    <row r="54" spans="1:5" s="65" customFormat="1" x14ac:dyDescent="0.25">
      <c r="A54" s="80">
        <v>44988</v>
      </c>
      <c r="B54" s="87">
        <v>40.090000000000003</v>
      </c>
      <c r="C54" s="82" t="s">
        <v>89</v>
      </c>
      <c r="D54" s="82" t="s">
        <v>84</v>
      </c>
      <c r="E54" s="82" t="s">
        <v>97</v>
      </c>
    </row>
    <row r="55" spans="1:5" s="65" customFormat="1" x14ac:dyDescent="0.25">
      <c r="A55" s="80">
        <v>44989</v>
      </c>
      <c r="B55" s="87">
        <v>16.97</v>
      </c>
      <c r="C55" s="82" t="s">
        <v>89</v>
      </c>
      <c r="D55" s="82" t="s">
        <v>96</v>
      </c>
      <c r="E55" s="82" t="s">
        <v>97</v>
      </c>
    </row>
    <row r="56" spans="1:5" s="65" customFormat="1" x14ac:dyDescent="0.25">
      <c r="A56" s="80">
        <v>44989</v>
      </c>
      <c r="B56" s="87">
        <v>18.63</v>
      </c>
      <c r="C56" s="82" t="s">
        <v>89</v>
      </c>
      <c r="D56" s="82" t="s">
        <v>84</v>
      </c>
      <c r="E56" s="82" t="s">
        <v>97</v>
      </c>
    </row>
    <row r="57" spans="1:5" s="65" customFormat="1" x14ac:dyDescent="0.25">
      <c r="A57" s="80">
        <v>44990</v>
      </c>
      <c r="B57" s="87">
        <f>2052.4-2003.4</f>
        <v>49</v>
      </c>
      <c r="C57" s="82" t="s">
        <v>89</v>
      </c>
      <c r="D57" s="89" t="s">
        <v>100</v>
      </c>
      <c r="E57" s="82" t="s">
        <v>97</v>
      </c>
    </row>
    <row r="58" spans="1:5" s="65" customFormat="1" x14ac:dyDescent="0.25">
      <c r="A58" s="80">
        <v>44990</v>
      </c>
      <c r="B58" s="87">
        <v>22.75</v>
      </c>
      <c r="C58" s="82" t="s">
        <v>89</v>
      </c>
      <c r="D58" s="82" t="s">
        <v>84</v>
      </c>
      <c r="E58" s="82" t="s">
        <v>97</v>
      </c>
    </row>
    <row r="59" spans="1:5" s="65" customFormat="1" x14ac:dyDescent="0.25">
      <c r="A59" s="80">
        <v>44991</v>
      </c>
      <c r="B59" s="87">
        <v>23.68</v>
      </c>
      <c r="C59" s="82" t="s">
        <v>89</v>
      </c>
      <c r="D59" s="82" t="s">
        <v>101</v>
      </c>
      <c r="E59" s="82" t="s">
        <v>97</v>
      </c>
    </row>
    <row r="60" spans="1:5" s="65" customFormat="1" x14ac:dyDescent="0.25">
      <c r="A60" s="80">
        <v>44993</v>
      </c>
      <c r="B60" s="87">
        <f>289.9+43.49</f>
        <v>333.39</v>
      </c>
      <c r="C60" s="82" t="s">
        <v>89</v>
      </c>
      <c r="D60" s="82" t="s">
        <v>75</v>
      </c>
      <c r="E60" s="82" t="s">
        <v>102</v>
      </c>
    </row>
    <row r="61" spans="1:5" s="65" customFormat="1" x14ac:dyDescent="0.25">
      <c r="A61" s="80">
        <v>44994</v>
      </c>
      <c r="B61" s="87">
        <f>255.53+42</f>
        <v>297.52999999999997</v>
      </c>
      <c r="C61" s="82" t="s">
        <v>89</v>
      </c>
      <c r="D61" s="82" t="s">
        <v>75</v>
      </c>
      <c r="E61" s="82" t="s">
        <v>103</v>
      </c>
    </row>
    <row r="62" spans="1:5" s="65" customFormat="1" x14ac:dyDescent="0.25">
      <c r="A62" s="80">
        <v>44995</v>
      </c>
      <c r="B62" s="88">
        <f>9703.86-206.3</f>
        <v>9497.5600000000013</v>
      </c>
      <c r="C62" s="82" t="s">
        <v>89</v>
      </c>
      <c r="D62" s="82" t="s">
        <v>87</v>
      </c>
      <c r="E62" s="82" t="s">
        <v>92</v>
      </c>
    </row>
    <row r="63" spans="1:5" s="65" customFormat="1" x14ac:dyDescent="0.25">
      <c r="A63" s="80">
        <v>44995</v>
      </c>
      <c r="B63" s="88">
        <v>192.9</v>
      </c>
      <c r="C63" s="82" t="s">
        <v>89</v>
      </c>
      <c r="D63" s="82" t="s">
        <v>87</v>
      </c>
      <c r="E63" s="82" t="s">
        <v>78</v>
      </c>
    </row>
    <row r="64" spans="1:5" s="65" customFormat="1" x14ac:dyDescent="0.25">
      <c r="A64" s="80">
        <v>44997</v>
      </c>
      <c r="B64" s="87">
        <v>12.6</v>
      </c>
      <c r="C64" s="82" t="s">
        <v>89</v>
      </c>
      <c r="D64" s="82" t="s">
        <v>104</v>
      </c>
      <c r="E64" s="82" t="s">
        <v>78</v>
      </c>
    </row>
    <row r="65" spans="1:6" s="65" customFormat="1" x14ac:dyDescent="0.25">
      <c r="A65" s="80">
        <v>44997</v>
      </c>
      <c r="B65" s="87">
        <v>53.58</v>
      </c>
      <c r="C65" s="82" t="s">
        <v>89</v>
      </c>
      <c r="D65" s="82" t="s">
        <v>84</v>
      </c>
      <c r="E65" s="82" t="s">
        <v>78</v>
      </c>
    </row>
    <row r="66" spans="1:6" s="71" customFormat="1" x14ac:dyDescent="0.2">
      <c r="A66" s="80">
        <v>45030</v>
      </c>
      <c r="B66" s="88">
        <v>12501.85</v>
      </c>
      <c r="C66" s="82" t="s">
        <v>105</v>
      </c>
      <c r="D66" s="82" t="s">
        <v>73</v>
      </c>
      <c r="E66" s="82" t="s">
        <v>92</v>
      </c>
    </row>
    <row r="67" spans="1:6" s="65" customFormat="1" x14ac:dyDescent="0.25">
      <c r="A67" s="80">
        <v>45030</v>
      </c>
      <c r="B67" s="87">
        <f>23.52+23.52+23.52</f>
        <v>70.56</v>
      </c>
      <c r="C67" s="95" t="s">
        <v>105</v>
      </c>
      <c r="D67" s="82" t="s">
        <v>75</v>
      </c>
      <c r="E67" s="82" t="s">
        <v>106</v>
      </c>
    </row>
    <row r="68" spans="1:6" s="65" customFormat="1" x14ac:dyDescent="0.25">
      <c r="A68" s="80">
        <v>45030</v>
      </c>
      <c r="B68" s="87">
        <v>56</v>
      </c>
      <c r="C68" s="95" t="s">
        <v>105</v>
      </c>
      <c r="D68" s="69" t="s">
        <v>107</v>
      </c>
      <c r="E68" s="82" t="s">
        <v>106</v>
      </c>
    </row>
    <row r="69" spans="1:6" s="67" customFormat="1" ht="17.25" customHeight="1" x14ac:dyDescent="0.25">
      <c r="A69" s="93">
        <v>45031</v>
      </c>
      <c r="B69" s="94">
        <v>1801.4</v>
      </c>
      <c r="C69" s="95" t="s">
        <v>105</v>
      </c>
      <c r="D69" s="92" t="s">
        <v>108</v>
      </c>
      <c r="E69" s="96" t="s">
        <v>106</v>
      </c>
      <c r="F69" s="65"/>
    </row>
    <row r="70" spans="1:6" s="65" customFormat="1" x14ac:dyDescent="0.25">
      <c r="A70" s="80">
        <v>45033</v>
      </c>
      <c r="B70" s="87">
        <v>479.5</v>
      </c>
      <c r="C70" s="95" t="s">
        <v>105</v>
      </c>
      <c r="D70" s="82" t="s">
        <v>87</v>
      </c>
      <c r="E70" s="69" t="s">
        <v>109</v>
      </c>
    </row>
    <row r="71" spans="1:6" s="65" customFormat="1" ht="16.5" customHeight="1" x14ac:dyDescent="0.25">
      <c r="A71" s="97">
        <v>45033</v>
      </c>
      <c r="B71" s="98">
        <v>749.46</v>
      </c>
      <c r="C71" s="95" t="s">
        <v>105</v>
      </c>
      <c r="D71" s="99" t="s">
        <v>110</v>
      </c>
      <c r="E71" s="69" t="s">
        <v>109</v>
      </c>
    </row>
    <row r="72" spans="1:6" s="65" customFormat="1" x14ac:dyDescent="0.25">
      <c r="A72" s="80">
        <v>45033</v>
      </c>
      <c r="B72" s="87">
        <v>20.34</v>
      </c>
      <c r="C72" s="95" t="s">
        <v>105</v>
      </c>
      <c r="D72" s="82" t="s">
        <v>75</v>
      </c>
      <c r="E72" s="82" t="s">
        <v>109</v>
      </c>
    </row>
    <row r="73" spans="1:6" s="65" customFormat="1" x14ac:dyDescent="0.25">
      <c r="A73" s="80">
        <v>45034</v>
      </c>
      <c r="B73" s="87">
        <v>274.10000000000002</v>
      </c>
      <c r="C73" s="95" t="s">
        <v>105</v>
      </c>
      <c r="D73" s="82" t="s">
        <v>87</v>
      </c>
      <c r="E73" s="82" t="s">
        <v>78</v>
      </c>
    </row>
    <row r="74" spans="1:6" s="65" customFormat="1" x14ac:dyDescent="0.25">
      <c r="A74" s="80">
        <v>45035</v>
      </c>
      <c r="B74" s="87">
        <f>151.55+56</f>
        <v>207.55</v>
      </c>
      <c r="C74" s="95" t="s">
        <v>105</v>
      </c>
      <c r="D74" s="82" t="s">
        <v>111</v>
      </c>
      <c r="E74" s="82" t="s">
        <v>78</v>
      </c>
    </row>
    <row r="75" spans="1:6" ht="14.25" customHeight="1" x14ac:dyDescent="0.25">
      <c r="A75" s="60" t="s">
        <v>112</v>
      </c>
      <c r="B75" s="61">
        <f>SUM(B12:B74)</f>
        <v>62356.969999999987</v>
      </c>
      <c r="C75" s="62"/>
      <c r="D75" s="131"/>
      <c r="E75" s="131"/>
      <c r="F75" s="15"/>
    </row>
    <row r="78" spans="1:6" ht="24.75" customHeight="1" x14ac:dyDescent="0.25">
      <c r="A78" s="132" t="s">
        <v>113</v>
      </c>
      <c r="B78" s="132"/>
      <c r="C78" s="132"/>
      <c r="D78" s="132"/>
      <c r="E78" s="132"/>
      <c r="F78" s="24"/>
    </row>
    <row r="79" spans="1:6" ht="32.450000000000003" customHeight="1" x14ac:dyDescent="0.25">
      <c r="A79" s="58" t="s">
        <v>68</v>
      </c>
      <c r="B79" s="58" t="s">
        <v>13</v>
      </c>
      <c r="C79" s="58" t="s">
        <v>114</v>
      </c>
      <c r="D79" s="58" t="s">
        <v>70</v>
      </c>
      <c r="E79" s="58" t="s">
        <v>71</v>
      </c>
      <c r="F79" s="59"/>
    </row>
    <row r="80" spans="1:6" s="65" customFormat="1" x14ac:dyDescent="0.25">
      <c r="A80" s="86">
        <v>44752</v>
      </c>
      <c r="B80" s="87">
        <f>10.35+5+6+30</f>
        <v>51.35</v>
      </c>
      <c r="C80" s="82" t="s">
        <v>115</v>
      </c>
      <c r="D80" s="82" t="s">
        <v>84</v>
      </c>
      <c r="E80" s="82" t="s">
        <v>116</v>
      </c>
    </row>
    <row r="81" spans="1:5" s="65" customFormat="1" ht="15.75" customHeight="1" x14ac:dyDescent="0.25">
      <c r="A81" s="86">
        <v>44752</v>
      </c>
      <c r="B81" s="87">
        <v>42.6</v>
      </c>
      <c r="C81" s="82" t="s">
        <v>115</v>
      </c>
      <c r="D81" s="82" t="s">
        <v>76</v>
      </c>
      <c r="E81" s="82" t="s">
        <v>116</v>
      </c>
    </row>
    <row r="82" spans="1:5" s="65" customFormat="1" x14ac:dyDescent="0.25">
      <c r="A82" s="86">
        <v>44752</v>
      </c>
      <c r="B82" s="87">
        <v>113.4</v>
      </c>
      <c r="C82" s="82" t="s">
        <v>115</v>
      </c>
      <c r="D82" s="82" t="s">
        <v>76</v>
      </c>
      <c r="E82" s="82" t="s">
        <v>116</v>
      </c>
    </row>
    <row r="83" spans="1:5" s="65" customFormat="1" x14ac:dyDescent="0.25">
      <c r="A83" s="86">
        <v>44752</v>
      </c>
      <c r="B83" s="87">
        <f>10.35+418</f>
        <v>428.35</v>
      </c>
      <c r="C83" s="82" t="s">
        <v>115</v>
      </c>
      <c r="D83" s="82" t="s">
        <v>75</v>
      </c>
      <c r="E83" s="82" t="s">
        <v>116</v>
      </c>
    </row>
    <row r="84" spans="1:5" s="65" customFormat="1" x14ac:dyDescent="0.25">
      <c r="A84" s="86">
        <v>44753</v>
      </c>
      <c r="B84" s="87">
        <v>13.2</v>
      </c>
      <c r="C84" s="82" t="s">
        <v>115</v>
      </c>
      <c r="D84" s="82" t="s">
        <v>76</v>
      </c>
      <c r="E84" s="82" t="s">
        <v>116</v>
      </c>
    </row>
    <row r="85" spans="1:5" s="65" customFormat="1" x14ac:dyDescent="0.25">
      <c r="A85" s="86">
        <v>44753</v>
      </c>
      <c r="B85" s="87">
        <v>35.5</v>
      </c>
      <c r="C85" s="82" t="s">
        <v>115</v>
      </c>
      <c r="D85" s="82" t="s">
        <v>96</v>
      </c>
      <c r="E85" s="82" t="s">
        <v>116</v>
      </c>
    </row>
    <row r="86" spans="1:5" s="65" customFormat="1" x14ac:dyDescent="0.25">
      <c r="A86" s="86">
        <v>44754</v>
      </c>
      <c r="B86" s="87">
        <v>14.8</v>
      </c>
      <c r="C86" s="82" t="s">
        <v>115</v>
      </c>
      <c r="D86" s="82" t="s">
        <v>76</v>
      </c>
      <c r="E86" s="82" t="s">
        <v>116</v>
      </c>
    </row>
    <row r="87" spans="1:5" s="65" customFormat="1" x14ac:dyDescent="0.25">
      <c r="A87" s="86">
        <v>44754</v>
      </c>
      <c r="B87" s="87">
        <v>22</v>
      </c>
      <c r="C87" s="82" t="s">
        <v>115</v>
      </c>
      <c r="D87" s="82" t="s">
        <v>76</v>
      </c>
      <c r="E87" s="82" t="s">
        <v>116</v>
      </c>
    </row>
    <row r="88" spans="1:5" s="65" customFormat="1" ht="12.75" customHeight="1" x14ac:dyDescent="0.25">
      <c r="A88" s="86">
        <v>44754</v>
      </c>
      <c r="B88" s="87">
        <v>46.2</v>
      </c>
      <c r="C88" s="82" t="s">
        <v>115</v>
      </c>
      <c r="D88" s="82" t="s">
        <v>76</v>
      </c>
      <c r="E88" s="82" t="s">
        <v>116</v>
      </c>
    </row>
    <row r="89" spans="1:5" s="65" customFormat="1" x14ac:dyDescent="0.25">
      <c r="A89" s="86">
        <v>44754</v>
      </c>
      <c r="B89" s="87">
        <v>89.2</v>
      </c>
      <c r="C89" s="82" t="s">
        <v>115</v>
      </c>
      <c r="D89" s="82" t="s">
        <v>76</v>
      </c>
      <c r="E89" s="82" t="s">
        <v>116</v>
      </c>
    </row>
    <row r="90" spans="1:5" s="65" customFormat="1" x14ac:dyDescent="0.25">
      <c r="A90" s="86">
        <v>44756</v>
      </c>
      <c r="B90" s="87">
        <v>5</v>
      </c>
      <c r="C90" s="82" t="s">
        <v>117</v>
      </c>
      <c r="D90" s="82" t="s">
        <v>95</v>
      </c>
      <c r="E90" s="82" t="s">
        <v>118</v>
      </c>
    </row>
    <row r="91" spans="1:5" s="65" customFormat="1" x14ac:dyDescent="0.25">
      <c r="A91" s="86">
        <v>44756</v>
      </c>
      <c r="B91" s="87">
        <f>10.35+400</f>
        <v>410.35</v>
      </c>
      <c r="C91" s="82" t="s">
        <v>117</v>
      </c>
      <c r="D91" s="82" t="s">
        <v>75</v>
      </c>
      <c r="E91" s="82" t="s">
        <v>118</v>
      </c>
    </row>
    <row r="92" spans="1:5" s="65" customFormat="1" ht="12.75" customHeight="1" x14ac:dyDescent="0.25">
      <c r="A92" s="86">
        <v>44756</v>
      </c>
      <c r="B92" s="87">
        <v>30</v>
      </c>
      <c r="C92" s="82" t="s">
        <v>117</v>
      </c>
      <c r="D92" s="82" t="s">
        <v>119</v>
      </c>
      <c r="E92" s="82" t="s">
        <v>118</v>
      </c>
    </row>
    <row r="93" spans="1:5" s="65" customFormat="1" x14ac:dyDescent="0.25">
      <c r="A93" s="86">
        <v>44756</v>
      </c>
      <c r="B93" s="87">
        <v>35</v>
      </c>
      <c r="C93" s="82" t="s">
        <v>117</v>
      </c>
      <c r="D93" s="82" t="s">
        <v>84</v>
      </c>
      <c r="E93" s="82" t="s">
        <v>118</v>
      </c>
    </row>
    <row r="94" spans="1:5" s="65" customFormat="1" ht="15" customHeight="1" x14ac:dyDescent="0.25">
      <c r="A94" s="86">
        <v>44756</v>
      </c>
      <c r="B94" s="88">
        <f>6.73+483.12</f>
        <v>489.85</v>
      </c>
      <c r="C94" s="82" t="s">
        <v>117</v>
      </c>
      <c r="D94" s="82" t="s">
        <v>87</v>
      </c>
      <c r="E94" s="82" t="s">
        <v>118</v>
      </c>
    </row>
    <row r="95" spans="1:5" s="65" customFormat="1" x14ac:dyDescent="0.25">
      <c r="A95" s="86">
        <v>44756</v>
      </c>
      <c r="B95" s="87">
        <v>19.2</v>
      </c>
      <c r="C95" s="82" t="s">
        <v>117</v>
      </c>
      <c r="D95" s="82" t="s">
        <v>76</v>
      </c>
      <c r="E95" s="82" t="s">
        <v>118</v>
      </c>
    </row>
    <row r="96" spans="1:5" s="65" customFormat="1" x14ac:dyDescent="0.25">
      <c r="A96" s="86">
        <v>44757</v>
      </c>
      <c r="B96" s="87">
        <v>13.7</v>
      </c>
      <c r="C96" s="82" t="s">
        <v>120</v>
      </c>
      <c r="D96" s="82" t="s">
        <v>96</v>
      </c>
      <c r="E96" s="82" t="s">
        <v>118</v>
      </c>
    </row>
    <row r="97" spans="1:5" s="65" customFormat="1" x14ac:dyDescent="0.25">
      <c r="A97" s="86">
        <v>44757</v>
      </c>
      <c r="B97" s="87">
        <v>18.3</v>
      </c>
      <c r="C97" s="82" t="s">
        <v>120</v>
      </c>
      <c r="D97" s="82" t="s">
        <v>76</v>
      </c>
      <c r="E97" s="82" t="s">
        <v>118</v>
      </c>
    </row>
    <row r="98" spans="1:5" s="65" customFormat="1" x14ac:dyDescent="0.25">
      <c r="A98" s="86">
        <v>44757</v>
      </c>
      <c r="B98" s="87">
        <v>34.9</v>
      </c>
      <c r="C98" s="82" t="s">
        <v>120</v>
      </c>
      <c r="D98" s="82" t="s">
        <v>76</v>
      </c>
      <c r="E98" s="82" t="s">
        <v>118</v>
      </c>
    </row>
    <row r="99" spans="1:5" s="65" customFormat="1" x14ac:dyDescent="0.25">
      <c r="A99" s="86">
        <v>44757</v>
      </c>
      <c r="B99" s="87">
        <v>50</v>
      </c>
      <c r="C99" s="82" t="s">
        <v>120</v>
      </c>
      <c r="D99" s="82" t="s">
        <v>84</v>
      </c>
      <c r="E99" s="82" t="s">
        <v>118</v>
      </c>
    </row>
    <row r="100" spans="1:5" s="65" customFormat="1" x14ac:dyDescent="0.25">
      <c r="A100" s="86">
        <v>44758</v>
      </c>
      <c r="B100" s="87">
        <v>48.6</v>
      </c>
      <c r="C100" s="82" t="s">
        <v>120</v>
      </c>
      <c r="D100" s="82" t="s">
        <v>76</v>
      </c>
      <c r="E100" s="82" t="s">
        <v>118</v>
      </c>
    </row>
    <row r="101" spans="1:5" s="65" customFormat="1" x14ac:dyDescent="0.25">
      <c r="A101" s="86">
        <v>44762</v>
      </c>
      <c r="B101" s="87">
        <f>6.73+175.67+137.26</f>
        <v>319.65999999999997</v>
      </c>
      <c r="C101" s="82" t="s">
        <v>120</v>
      </c>
      <c r="D101" s="82" t="s">
        <v>87</v>
      </c>
      <c r="E101" s="82" t="s">
        <v>118</v>
      </c>
    </row>
    <row r="102" spans="1:5" s="65" customFormat="1" x14ac:dyDescent="0.25">
      <c r="A102" s="86">
        <v>44762</v>
      </c>
      <c r="B102" s="87">
        <v>47</v>
      </c>
      <c r="C102" s="82" t="s">
        <v>120</v>
      </c>
      <c r="D102" s="82" t="s">
        <v>121</v>
      </c>
      <c r="E102" s="82" t="s">
        <v>118</v>
      </c>
    </row>
    <row r="103" spans="1:5" s="65" customFormat="1" x14ac:dyDescent="0.25">
      <c r="A103" s="86">
        <v>44762</v>
      </c>
      <c r="B103" s="87">
        <v>48.3</v>
      </c>
      <c r="C103" s="82" t="s">
        <v>120</v>
      </c>
      <c r="D103" s="82" t="s">
        <v>76</v>
      </c>
      <c r="E103" s="82" t="s">
        <v>118</v>
      </c>
    </row>
    <row r="104" spans="1:5" s="65" customFormat="1" x14ac:dyDescent="0.25">
      <c r="A104" s="86">
        <v>44762</v>
      </c>
      <c r="B104" s="87">
        <v>55.8</v>
      </c>
      <c r="C104" s="82" t="s">
        <v>120</v>
      </c>
      <c r="D104" s="82" t="s">
        <v>76</v>
      </c>
      <c r="E104" s="82" t="s">
        <v>118</v>
      </c>
    </row>
    <row r="105" spans="1:5" s="65" customFormat="1" x14ac:dyDescent="0.25">
      <c r="A105" s="86">
        <v>44777</v>
      </c>
      <c r="B105" s="87">
        <v>15.5</v>
      </c>
      <c r="C105" s="82" t="s">
        <v>122</v>
      </c>
      <c r="D105" s="82" t="s">
        <v>76</v>
      </c>
      <c r="E105" s="82" t="s">
        <v>82</v>
      </c>
    </row>
    <row r="106" spans="1:5" s="65" customFormat="1" x14ac:dyDescent="0.25">
      <c r="A106" s="86">
        <v>44784</v>
      </c>
      <c r="B106" s="87">
        <f>10.35</f>
        <v>10.35</v>
      </c>
      <c r="C106" s="82" t="s">
        <v>120</v>
      </c>
      <c r="D106" s="82" t="s">
        <v>123</v>
      </c>
      <c r="E106" s="82" t="s">
        <v>118</v>
      </c>
    </row>
    <row r="107" spans="1:5" s="65" customFormat="1" x14ac:dyDescent="0.25">
      <c r="A107" s="86">
        <v>44785</v>
      </c>
      <c r="B107" s="87">
        <f>10.35+155</f>
        <v>165.35</v>
      </c>
      <c r="C107" s="82" t="s">
        <v>124</v>
      </c>
      <c r="D107" s="82" t="s">
        <v>75</v>
      </c>
      <c r="E107" s="82" t="s">
        <v>125</v>
      </c>
    </row>
    <row r="108" spans="1:5" s="65" customFormat="1" x14ac:dyDescent="0.25">
      <c r="A108" s="86">
        <v>44785</v>
      </c>
      <c r="B108" s="87">
        <f>0.72+48.3+10.35</f>
        <v>59.37</v>
      </c>
      <c r="C108" s="82" t="s">
        <v>124</v>
      </c>
      <c r="D108" s="82" t="s">
        <v>126</v>
      </c>
      <c r="E108" s="82" t="s">
        <v>125</v>
      </c>
    </row>
    <row r="109" spans="1:5" s="65" customFormat="1" x14ac:dyDescent="0.25">
      <c r="A109" s="86">
        <v>44786</v>
      </c>
      <c r="B109" s="87">
        <v>20.3</v>
      </c>
      <c r="C109" s="82" t="s">
        <v>124</v>
      </c>
      <c r="D109" s="82" t="s">
        <v>119</v>
      </c>
      <c r="E109" s="82" t="s">
        <v>125</v>
      </c>
    </row>
    <row r="110" spans="1:5" x14ac:dyDescent="0.25">
      <c r="A110" s="86">
        <v>44786</v>
      </c>
      <c r="B110" s="88">
        <v>35.26</v>
      </c>
      <c r="C110" s="82" t="s">
        <v>124</v>
      </c>
      <c r="D110" s="82" t="s">
        <v>127</v>
      </c>
      <c r="E110" s="82" t="s">
        <v>125</v>
      </c>
    </row>
    <row r="111" spans="1:5" x14ac:dyDescent="0.25">
      <c r="A111" s="86">
        <v>44786</v>
      </c>
      <c r="B111" s="87">
        <v>88</v>
      </c>
      <c r="C111" s="82" t="s">
        <v>124</v>
      </c>
      <c r="D111" s="82" t="s">
        <v>121</v>
      </c>
      <c r="E111" s="82" t="s">
        <v>82</v>
      </c>
    </row>
    <row r="112" spans="1:5" x14ac:dyDescent="0.25">
      <c r="A112" s="86">
        <v>44798</v>
      </c>
      <c r="B112" s="87">
        <f>6.73+290.87</f>
        <v>297.60000000000002</v>
      </c>
      <c r="C112" s="82" t="s">
        <v>120</v>
      </c>
      <c r="D112" s="82" t="s">
        <v>87</v>
      </c>
      <c r="E112" s="82" t="s">
        <v>118</v>
      </c>
    </row>
    <row r="113" spans="1:5" x14ac:dyDescent="0.25">
      <c r="A113" s="86">
        <v>44798</v>
      </c>
      <c r="B113" s="87">
        <v>47</v>
      </c>
      <c r="C113" s="82" t="s">
        <v>120</v>
      </c>
      <c r="D113" s="82" t="s">
        <v>121</v>
      </c>
      <c r="E113" s="82" t="s">
        <v>118</v>
      </c>
    </row>
    <row r="114" spans="1:5" x14ac:dyDescent="0.25">
      <c r="A114" s="86">
        <v>44798</v>
      </c>
      <c r="B114" s="87">
        <v>48.3</v>
      </c>
      <c r="C114" s="82" t="s">
        <v>120</v>
      </c>
      <c r="D114" s="82" t="s">
        <v>76</v>
      </c>
      <c r="E114" s="82" t="s">
        <v>118</v>
      </c>
    </row>
    <row r="115" spans="1:5" x14ac:dyDescent="0.25">
      <c r="A115" s="86">
        <v>44798</v>
      </c>
      <c r="B115" s="87">
        <v>53.3</v>
      </c>
      <c r="C115" s="82" t="s">
        <v>120</v>
      </c>
      <c r="D115" s="82" t="s">
        <v>76</v>
      </c>
      <c r="E115" s="82" t="s">
        <v>118</v>
      </c>
    </row>
    <row r="116" spans="1:5" x14ac:dyDescent="0.25">
      <c r="A116" s="86">
        <v>44798</v>
      </c>
      <c r="B116" s="87">
        <v>90.23</v>
      </c>
      <c r="C116" s="82" t="s">
        <v>120</v>
      </c>
      <c r="D116" s="89" t="s">
        <v>87</v>
      </c>
      <c r="E116" s="82" t="s">
        <v>118</v>
      </c>
    </row>
    <row r="117" spans="1:5" x14ac:dyDescent="0.25">
      <c r="A117" s="86">
        <v>44833</v>
      </c>
      <c r="B117" s="87">
        <f>6.73+460.55</f>
        <v>467.28000000000003</v>
      </c>
      <c r="C117" s="82" t="s">
        <v>128</v>
      </c>
      <c r="D117" s="82" t="s">
        <v>87</v>
      </c>
      <c r="E117" s="82" t="s">
        <v>129</v>
      </c>
    </row>
    <row r="118" spans="1:5" x14ac:dyDescent="0.25">
      <c r="A118" s="86">
        <v>44833</v>
      </c>
      <c r="B118" s="87">
        <v>10</v>
      </c>
      <c r="C118" s="82" t="s">
        <v>128</v>
      </c>
      <c r="D118" s="82" t="s">
        <v>76</v>
      </c>
      <c r="E118" s="82" t="s">
        <v>82</v>
      </c>
    </row>
    <row r="119" spans="1:5" x14ac:dyDescent="0.25">
      <c r="A119" s="86">
        <v>44833</v>
      </c>
      <c r="B119" s="87">
        <v>26.97</v>
      </c>
      <c r="C119" s="82" t="s">
        <v>128</v>
      </c>
      <c r="D119" s="82" t="s">
        <v>130</v>
      </c>
      <c r="E119" s="82" t="s">
        <v>129</v>
      </c>
    </row>
    <row r="120" spans="1:5" x14ac:dyDescent="0.25">
      <c r="A120" s="86">
        <v>44833</v>
      </c>
      <c r="B120" s="87">
        <v>51</v>
      </c>
      <c r="C120" s="82" t="s">
        <v>128</v>
      </c>
      <c r="D120" s="82" t="s">
        <v>76</v>
      </c>
      <c r="E120" s="82" t="s">
        <v>129</v>
      </c>
    </row>
    <row r="121" spans="1:5" x14ac:dyDescent="0.25">
      <c r="A121" s="86">
        <v>44833</v>
      </c>
      <c r="B121" s="87">
        <f>240.44+10.35</f>
        <v>250.79</v>
      </c>
      <c r="C121" s="82" t="s">
        <v>128</v>
      </c>
      <c r="D121" s="89" t="s">
        <v>75</v>
      </c>
      <c r="E121" s="82" t="s">
        <v>129</v>
      </c>
    </row>
    <row r="122" spans="1:5" x14ac:dyDescent="0.25">
      <c r="A122" s="86">
        <v>44834</v>
      </c>
      <c r="B122" s="87">
        <v>46</v>
      </c>
      <c r="C122" s="82" t="s">
        <v>128</v>
      </c>
      <c r="D122" s="82" t="s">
        <v>76</v>
      </c>
      <c r="E122" s="82" t="s">
        <v>129</v>
      </c>
    </row>
    <row r="123" spans="1:5" x14ac:dyDescent="0.25">
      <c r="A123" s="86">
        <v>44834</v>
      </c>
      <c r="B123" s="87">
        <v>88</v>
      </c>
      <c r="C123" s="82" t="s">
        <v>128</v>
      </c>
      <c r="D123" s="82" t="s">
        <v>131</v>
      </c>
      <c r="E123" s="82" t="s">
        <v>82</v>
      </c>
    </row>
    <row r="124" spans="1:5" x14ac:dyDescent="0.25">
      <c r="A124" s="86">
        <v>44838</v>
      </c>
      <c r="B124" s="87">
        <f>6.73+362.57</f>
        <v>369.3</v>
      </c>
      <c r="C124" s="82" t="s">
        <v>132</v>
      </c>
      <c r="D124" s="82" t="s">
        <v>87</v>
      </c>
      <c r="E124" s="82" t="s">
        <v>116</v>
      </c>
    </row>
    <row r="125" spans="1:5" x14ac:dyDescent="0.25">
      <c r="A125" s="86">
        <v>44838</v>
      </c>
      <c r="B125" s="87">
        <f>9.5+11</f>
        <v>20.5</v>
      </c>
      <c r="C125" s="82" t="s">
        <v>132</v>
      </c>
      <c r="D125" s="82" t="s">
        <v>133</v>
      </c>
      <c r="E125" s="82" t="s">
        <v>116</v>
      </c>
    </row>
    <row r="126" spans="1:5" x14ac:dyDescent="0.25">
      <c r="A126" s="86">
        <v>44838</v>
      </c>
      <c r="B126" s="87">
        <v>91.6</v>
      </c>
      <c r="C126" s="82" t="s">
        <v>132</v>
      </c>
      <c r="D126" s="82" t="s">
        <v>81</v>
      </c>
      <c r="E126" s="82" t="s">
        <v>116</v>
      </c>
    </row>
    <row r="127" spans="1:5" x14ac:dyDescent="0.25">
      <c r="A127" s="86">
        <v>44838</v>
      </c>
      <c r="B127" s="87">
        <v>127</v>
      </c>
      <c r="C127" s="82" t="s">
        <v>132</v>
      </c>
      <c r="D127" s="82" t="s">
        <v>81</v>
      </c>
      <c r="E127" s="82" t="s">
        <v>116</v>
      </c>
    </row>
    <row r="128" spans="1:5" x14ac:dyDescent="0.25">
      <c r="A128" s="86">
        <v>44838</v>
      </c>
      <c r="B128" s="87">
        <v>96.04</v>
      </c>
      <c r="C128" s="82" t="s">
        <v>132</v>
      </c>
      <c r="D128" s="89" t="s">
        <v>87</v>
      </c>
      <c r="E128" s="82" t="s">
        <v>116</v>
      </c>
    </row>
    <row r="129" spans="1:5" x14ac:dyDescent="0.25">
      <c r="A129" s="86">
        <v>44838</v>
      </c>
      <c r="B129" s="87">
        <v>47</v>
      </c>
      <c r="C129" s="82" t="s">
        <v>132</v>
      </c>
      <c r="D129" s="82" t="s">
        <v>134</v>
      </c>
      <c r="E129" s="82" t="s">
        <v>82</v>
      </c>
    </row>
    <row r="130" spans="1:5" x14ac:dyDescent="0.25">
      <c r="A130" s="86">
        <v>44847</v>
      </c>
      <c r="B130" s="87">
        <f>6.73+510.7</f>
        <v>517.42999999999995</v>
      </c>
      <c r="C130" s="82" t="s">
        <v>120</v>
      </c>
      <c r="D130" s="82" t="s">
        <v>87</v>
      </c>
      <c r="E130" s="82" t="s">
        <v>118</v>
      </c>
    </row>
    <row r="131" spans="1:5" x14ac:dyDescent="0.25">
      <c r="A131" s="86">
        <v>44847</v>
      </c>
      <c r="B131" s="87">
        <v>25</v>
      </c>
      <c r="C131" s="82" t="s">
        <v>120</v>
      </c>
      <c r="D131" s="82" t="s">
        <v>81</v>
      </c>
      <c r="E131" s="82" t="s">
        <v>118</v>
      </c>
    </row>
    <row r="132" spans="1:5" x14ac:dyDescent="0.25">
      <c r="A132" s="86">
        <v>44847</v>
      </c>
      <c r="B132" s="87">
        <v>48.75</v>
      </c>
      <c r="C132" s="82" t="s">
        <v>120</v>
      </c>
      <c r="D132" s="82" t="s">
        <v>81</v>
      </c>
      <c r="E132" s="82" t="s">
        <v>118</v>
      </c>
    </row>
    <row r="133" spans="1:5" x14ac:dyDescent="0.25">
      <c r="A133" s="86">
        <v>44847</v>
      </c>
      <c r="B133" s="87">
        <f>180+10.35</f>
        <v>190.35</v>
      </c>
      <c r="C133" s="82" t="s">
        <v>120</v>
      </c>
      <c r="D133" s="89" t="s">
        <v>75</v>
      </c>
      <c r="E133" s="82" t="s">
        <v>118</v>
      </c>
    </row>
    <row r="134" spans="1:5" x14ac:dyDescent="0.25">
      <c r="A134" s="86">
        <v>44847</v>
      </c>
      <c r="B134" s="87">
        <v>13.63</v>
      </c>
      <c r="C134" s="82" t="s">
        <v>120</v>
      </c>
      <c r="D134" s="82" t="s">
        <v>135</v>
      </c>
      <c r="E134" s="82" t="s">
        <v>118</v>
      </c>
    </row>
    <row r="135" spans="1:5" x14ac:dyDescent="0.25">
      <c r="A135" s="86">
        <v>44847</v>
      </c>
      <c r="B135" s="87">
        <v>50.75</v>
      </c>
      <c r="C135" s="82" t="s">
        <v>120</v>
      </c>
      <c r="D135" s="82" t="s">
        <v>130</v>
      </c>
      <c r="E135" s="82" t="s">
        <v>118</v>
      </c>
    </row>
    <row r="136" spans="1:5" x14ac:dyDescent="0.25">
      <c r="A136" s="86">
        <v>44848</v>
      </c>
      <c r="B136" s="87">
        <v>25</v>
      </c>
      <c r="C136" s="82" t="s">
        <v>120</v>
      </c>
      <c r="D136" s="82" t="s">
        <v>81</v>
      </c>
      <c r="E136" s="82" t="s">
        <v>118</v>
      </c>
    </row>
    <row r="137" spans="1:5" x14ac:dyDescent="0.25">
      <c r="A137" s="86">
        <v>44848</v>
      </c>
      <c r="B137" s="87">
        <v>49</v>
      </c>
      <c r="C137" s="82" t="s">
        <v>120</v>
      </c>
      <c r="D137" s="82" t="s">
        <v>81</v>
      </c>
      <c r="E137" s="82" t="s">
        <v>118</v>
      </c>
    </row>
    <row r="138" spans="1:5" x14ac:dyDescent="0.25">
      <c r="A138" s="86">
        <v>44848</v>
      </c>
      <c r="B138" s="87">
        <v>9.23</v>
      </c>
      <c r="C138" s="82" t="s">
        <v>120</v>
      </c>
      <c r="D138" s="82" t="s">
        <v>135</v>
      </c>
      <c r="E138" s="82" t="s">
        <v>118</v>
      </c>
    </row>
    <row r="139" spans="1:5" x14ac:dyDescent="0.25">
      <c r="A139" s="86">
        <v>44848</v>
      </c>
      <c r="B139" s="87">
        <v>94</v>
      </c>
      <c r="C139" s="82" t="s">
        <v>120</v>
      </c>
      <c r="D139" s="82" t="s">
        <v>134</v>
      </c>
      <c r="E139" s="82" t="s">
        <v>82</v>
      </c>
    </row>
    <row r="140" spans="1:5" x14ac:dyDescent="0.25">
      <c r="A140" s="86">
        <v>44871</v>
      </c>
      <c r="B140" s="87">
        <v>48.99</v>
      </c>
      <c r="C140" s="82" t="s">
        <v>136</v>
      </c>
      <c r="D140" s="89" t="s">
        <v>87</v>
      </c>
      <c r="E140" s="82" t="s">
        <v>82</v>
      </c>
    </row>
    <row r="141" spans="1:5" x14ac:dyDescent="0.25">
      <c r="A141" s="86">
        <v>44871</v>
      </c>
      <c r="B141" s="87">
        <v>87.25</v>
      </c>
      <c r="C141" s="82" t="s">
        <v>136</v>
      </c>
      <c r="D141" s="89" t="s">
        <v>87</v>
      </c>
      <c r="E141" s="82" t="s">
        <v>116</v>
      </c>
    </row>
    <row r="142" spans="1:5" x14ac:dyDescent="0.25">
      <c r="A142" s="86">
        <v>44871</v>
      </c>
      <c r="B142" s="87">
        <v>99.93</v>
      </c>
      <c r="C142" s="82" t="s">
        <v>136</v>
      </c>
      <c r="D142" s="89" t="s">
        <v>87</v>
      </c>
      <c r="E142" s="82" t="s">
        <v>82</v>
      </c>
    </row>
    <row r="143" spans="1:5" x14ac:dyDescent="0.25">
      <c r="A143" s="86">
        <v>44871</v>
      </c>
      <c r="B143" s="87">
        <f>478+10.35</f>
        <v>488.35</v>
      </c>
      <c r="C143" s="82" t="s">
        <v>137</v>
      </c>
      <c r="D143" s="82" t="s">
        <v>138</v>
      </c>
      <c r="E143" s="82" t="s">
        <v>139</v>
      </c>
    </row>
    <row r="144" spans="1:5" x14ac:dyDescent="0.25">
      <c r="A144" s="86">
        <v>44872</v>
      </c>
      <c r="B144" s="87">
        <f>6.73+324.35</f>
        <v>331.08000000000004</v>
      </c>
      <c r="C144" s="82" t="s">
        <v>140</v>
      </c>
      <c r="D144" s="82" t="s">
        <v>87</v>
      </c>
      <c r="E144" s="82" t="s">
        <v>82</v>
      </c>
    </row>
    <row r="145" spans="1:8" x14ac:dyDescent="0.25">
      <c r="A145" s="86">
        <v>44872</v>
      </c>
      <c r="B145" s="87">
        <v>12.6</v>
      </c>
      <c r="C145" s="82" t="s">
        <v>140</v>
      </c>
      <c r="D145" s="82" t="s">
        <v>85</v>
      </c>
      <c r="E145" s="82" t="s">
        <v>141</v>
      </c>
    </row>
    <row r="146" spans="1:8" x14ac:dyDescent="0.25">
      <c r="A146" s="86">
        <v>44872</v>
      </c>
      <c r="B146" s="87">
        <v>17</v>
      </c>
      <c r="C146" s="82" t="s">
        <v>142</v>
      </c>
      <c r="D146" s="82" t="s">
        <v>81</v>
      </c>
      <c r="E146" s="82" t="s">
        <v>141</v>
      </c>
    </row>
    <row r="147" spans="1:8" x14ac:dyDescent="0.25">
      <c r="A147" s="86">
        <v>44872</v>
      </c>
      <c r="B147" s="87">
        <v>17.399999999999999</v>
      </c>
      <c r="C147" s="82" t="s">
        <v>142</v>
      </c>
      <c r="D147" s="82" t="s">
        <v>81</v>
      </c>
      <c r="E147" s="82" t="s">
        <v>141</v>
      </c>
    </row>
    <row r="148" spans="1:8" x14ac:dyDescent="0.25">
      <c r="A148" s="86">
        <v>44872</v>
      </c>
      <c r="B148" s="87">
        <v>22</v>
      </c>
      <c r="C148" s="82" t="s">
        <v>142</v>
      </c>
      <c r="D148" s="82" t="s">
        <v>81</v>
      </c>
      <c r="E148" s="82" t="s">
        <v>141</v>
      </c>
    </row>
    <row r="149" spans="1:8" x14ac:dyDescent="0.25">
      <c r="A149" s="86">
        <v>44873</v>
      </c>
      <c r="B149" s="87">
        <v>48.9</v>
      </c>
      <c r="C149" s="82" t="s">
        <v>143</v>
      </c>
      <c r="D149" s="82" t="s">
        <v>81</v>
      </c>
      <c r="E149" s="82" t="s">
        <v>82</v>
      </c>
    </row>
    <row r="150" spans="1:8" x14ac:dyDescent="0.25">
      <c r="A150" s="86">
        <v>44873</v>
      </c>
      <c r="B150" s="87">
        <v>93.3</v>
      </c>
      <c r="C150" s="82" t="s">
        <v>143</v>
      </c>
      <c r="D150" s="82" t="s">
        <v>81</v>
      </c>
      <c r="E150" s="82" t="s">
        <v>141</v>
      </c>
    </row>
    <row r="151" spans="1:8" x14ac:dyDescent="0.25">
      <c r="A151" s="86">
        <v>44894</v>
      </c>
      <c r="B151" s="87">
        <f>258.34+6.73</f>
        <v>265.07</v>
      </c>
      <c r="C151" s="82" t="s">
        <v>144</v>
      </c>
      <c r="D151" s="89" t="s">
        <v>87</v>
      </c>
      <c r="E151" s="82" t="s">
        <v>118</v>
      </c>
    </row>
    <row r="152" spans="1:8" x14ac:dyDescent="0.25">
      <c r="A152" s="86">
        <v>44894</v>
      </c>
      <c r="B152" s="87">
        <v>166.09</v>
      </c>
      <c r="C152" s="82" t="s">
        <v>144</v>
      </c>
      <c r="D152" s="82" t="s">
        <v>87</v>
      </c>
      <c r="E152" s="82" t="s">
        <v>82</v>
      </c>
    </row>
    <row r="153" spans="1:8" s="65" customFormat="1" x14ac:dyDescent="0.25">
      <c r="A153" s="86">
        <v>44894</v>
      </c>
      <c r="B153" s="87">
        <v>432.00000000000006</v>
      </c>
      <c r="C153" s="82" t="s">
        <v>144</v>
      </c>
      <c r="D153" s="82" t="s">
        <v>138</v>
      </c>
      <c r="E153" s="82" t="s">
        <v>118</v>
      </c>
    </row>
    <row r="154" spans="1:8" x14ac:dyDescent="0.25">
      <c r="A154" s="86">
        <v>44894</v>
      </c>
      <c r="B154" s="87">
        <v>27</v>
      </c>
      <c r="C154" s="82" t="s">
        <v>144</v>
      </c>
      <c r="D154" s="89" t="s">
        <v>119</v>
      </c>
      <c r="E154" s="82" t="s">
        <v>118</v>
      </c>
    </row>
    <row r="155" spans="1:8" ht="15" customHeight="1" x14ac:dyDescent="0.25">
      <c r="A155" s="86">
        <v>44894</v>
      </c>
      <c r="B155" s="87">
        <v>40</v>
      </c>
      <c r="C155" s="82" t="s">
        <v>144</v>
      </c>
      <c r="D155" s="89" t="s">
        <v>145</v>
      </c>
      <c r="E155" s="82" t="s">
        <v>118</v>
      </c>
    </row>
    <row r="156" spans="1:8" ht="16.5" customHeight="1" x14ac:dyDescent="0.25">
      <c r="A156" s="86">
        <v>44895</v>
      </c>
      <c r="B156" s="87">
        <v>15.9</v>
      </c>
      <c r="C156" s="82" t="s">
        <v>146</v>
      </c>
      <c r="D156" s="82" t="s">
        <v>81</v>
      </c>
      <c r="E156" s="82" t="s">
        <v>118</v>
      </c>
    </row>
    <row r="157" spans="1:8" x14ac:dyDescent="0.25">
      <c r="A157" s="86">
        <v>44895</v>
      </c>
      <c r="B157" s="87">
        <v>52</v>
      </c>
      <c r="C157" s="82" t="s">
        <v>147</v>
      </c>
      <c r="D157" s="82" t="s">
        <v>81</v>
      </c>
      <c r="E157" s="82" t="s">
        <v>118</v>
      </c>
      <c r="G157" s="9"/>
      <c r="H157" s="8"/>
    </row>
    <row r="158" spans="1:8" x14ac:dyDescent="0.25">
      <c r="A158" s="86">
        <v>44895</v>
      </c>
      <c r="B158" s="87">
        <v>1420.65</v>
      </c>
      <c r="C158" s="82" t="s">
        <v>148</v>
      </c>
      <c r="D158" s="82" t="s">
        <v>130</v>
      </c>
      <c r="E158" s="82" t="s">
        <v>118</v>
      </c>
      <c r="G158" s="9"/>
      <c r="H158" s="8"/>
    </row>
    <row r="159" spans="1:8" x14ac:dyDescent="0.25">
      <c r="A159" s="86">
        <v>44896</v>
      </c>
      <c r="B159" s="87">
        <v>30.27</v>
      </c>
      <c r="C159" s="82" t="s">
        <v>147</v>
      </c>
      <c r="D159" s="82" t="s">
        <v>149</v>
      </c>
      <c r="E159" s="82" t="s">
        <v>118</v>
      </c>
      <c r="G159" s="9"/>
      <c r="H159" s="8"/>
    </row>
    <row r="160" spans="1:8" x14ac:dyDescent="0.25">
      <c r="A160" s="86">
        <v>44898</v>
      </c>
      <c r="B160" s="87">
        <v>44.2</v>
      </c>
      <c r="C160" s="82" t="s">
        <v>147</v>
      </c>
      <c r="D160" s="82" t="s">
        <v>149</v>
      </c>
      <c r="E160" s="82" t="s">
        <v>118</v>
      </c>
      <c r="G160" s="9"/>
      <c r="H160" s="8"/>
    </row>
    <row r="161" spans="1:5" x14ac:dyDescent="0.25">
      <c r="A161" s="86">
        <v>44900</v>
      </c>
      <c r="B161" s="87">
        <f>386.1+6.73</f>
        <v>392.83000000000004</v>
      </c>
      <c r="C161" s="82" t="s">
        <v>150</v>
      </c>
      <c r="D161" s="82" t="s">
        <v>87</v>
      </c>
      <c r="E161" s="82" t="s">
        <v>82</v>
      </c>
    </row>
    <row r="162" spans="1:5" x14ac:dyDescent="0.25">
      <c r="A162" s="86">
        <v>44900</v>
      </c>
      <c r="B162" s="87">
        <v>47</v>
      </c>
      <c r="C162" s="82" t="s">
        <v>150</v>
      </c>
      <c r="D162" s="82" t="s">
        <v>134</v>
      </c>
      <c r="E162" s="82" t="s">
        <v>82</v>
      </c>
    </row>
    <row r="163" spans="1:5" x14ac:dyDescent="0.25">
      <c r="A163" s="86">
        <v>44903</v>
      </c>
      <c r="B163" s="87">
        <f>99.83+6.73</f>
        <v>106.56</v>
      </c>
      <c r="C163" s="82" t="s">
        <v>120</v>
      </c>
      <c r="D163" s="89" t="s">
        <v>87</v>
      </c>
      <c r="E163" s="82" t="s">
        <v>118</v>
      </c>
    </row>
    <row r="164" spans="1:5" x14ac:dyDescent="0.25">
      <c r="A164" s="86">
        <v>44903</v>
      </c>
      <c r="B164" s="87">
        <v>159.34</v>
      </c>
      <c r="C164" s="82" t="s">
        <v>120</v>
      </c>
      <c r="D164" s="89" t="s">
        <v>87</v>
      </c>
      <c r="E164" s="82" t="s">
        <v>118</v>
      </c>
    </row>
    <row r="165" spans="1:5" x14ac:dyDescent="0.25">
      <c r="A165" s="86">
        <v>44903</v>
      </c>
      <c r="B165" s="87">
        <v>47</v>
      </c>
      <c r="C165" s="82" t="s">
        <v>120</v>
      </c>
      <c r="D165" s="82" t="s">
        <v>134</v>
      </c>
      <c r="E165" s="82" t="s">
        <v>82</v>
      </c>
    </row>
    <row r="166" spans="1:5" x14ac:dyDescent="0.25">
      <c r="A166" s="86">
        <v>44914</v>
      </c>
      <c r="B166" s="87">
        <f>159.34+6.73</f>
        <v>166.07</v>
      </c>
      <c r="C166" s="82" t="s">
        <v>120</v>
      </c>
      <c r="D166" s="89" t="s">
        <v>87</v>
      </c>
      <c r="E166" s="82" t="s">
        <v>118</v>
      </c>
    </row>
    <row r="167" spans="1:5" x14ac:dyDescent="0.25">
      <c r="A167" s="86">
        <v>44914</v>
      </c>
      <c r="B167" s="87">
        <f>205+10.35</f>
        <v>215.35</v>
      </c>
      <c r="C167" s="82" t="s">
        <v>120</v>
      </c>
      <c r="D167" s="89" t="s">
        <v>75</v>
      </c>
      <c r="E167" s="82" t="s">
        <v>118</v>
      </c>
    </row>
    <row r="168" spans="1:5" x14ac:dyDescent="0.25">
      <c r="A168" s="86">
        <v>44914</v>
      </c>
      <c r="B168" s="87">
        <v>22</v>
      </c>
      <c r="C168" s="82" t="s">
        <v>120</v>
      </c>
      <c r="D168" s="89" t="s">
        <v>84</v>
      </c>
      <c r="E168" s="82" t="s">
        <v>118</v>
      </c>
    </row>
    <row r="169" spans="1:5" x14ac:dyDescent="0.25">
      <c r="A169" s="86">
        <v>44914</v>
      </c>
      <c r="B169" s="87">
        <v>20.5</v>
      </c>
      <c r="C169" s="82" t="s">
        <v>120</v>
      </c>
      <c r="D169" s="89" t="s">
        <v>119</v>
      </c>
      <c r="E169" s="82" t="s">
        <v>118</v>
      </c>
    </row>
    <row r="170" spans="1:5" x14ac:dyDescent="0.25">
      <c r="A170" s="86">
        <v>44914</v>
      </c>
      <c r="B170" s="87">
        <v>30.7</v>
      </c>
      <c r="C170" s="82" t="s">
        <v>120</v>
      </c>
      <c r="D170" s="82" t="s">
        <v>76</v>
      </c>
      <c r="E170" s="82" t="s">
        <v>118</v>
      </c>
    </row>
    <row r="171" spans="1:5" x14ac:dyDescent="0.25">
      <c r="A171" s="86">
        <v>44914</v>
      </c>
      <c r="B171" s="87">
        <v>52.4</v>
      </c>
      <c r="C171" s="82" t="s">
        <v>120</v>
      </c>
      <c r="D171" s="82" t="s">
        <v>76</v>
      </c>
      <c r="E171" s="82" t="s">
        <v>118</v>
      </c>
    </row>
    <row r="172" spans="1:5" x14ac:dyDescent="0.25">
      <c r="A172" s="86">
        <v>44914</v>
      </c>
      <c r="B172" s="87">
        <v>53.3</v>
      </c>
      <c r="C172" s="82" t="s">
        <v>120</v>
      </c>
      <c r="D172" s="82" t="s">
        <v>76</v>
      </c>
      <c r="E172" s="82" t="s">
        <v>118</v>
      </c>
    </row>
    <row r="173" spans="1:5" x14ac:dyDescent="0.25">
      <c r="A173" s="86">
        <v>44915</v>
      </c>
      <c r="B173" s="87">
        <v>29.9</v>
      </c>
      <c r="C173" s="82" t="s">
        <v>120</v>
      </c>
      <c r="D173" s="82" t="s">
        <v>76</v>
      </c>
      <c r="E173" s="82" t="s">
        <v>118</v>
      </c>
    </row>
    <row r="174" spans="1:5" x14ac:dyDescent="0.25">
      <c r="A174" s="86">
        <v>44966</v>
      </c>
      <c r="B174" s="87">
        <f>263.98+6.73</f>
        <v>270.71000000000004</v>
      </c>
      <c r="C174" s="82" t="s">
        <v>120</v>
      </c>
      <c r="D174" s="89" t="s">
        <v>87</v>
      </c>
      <c r="E174" s="82" t="s">
        <v>82</v>
      </c>
    </row>
    <row r="175" spans="1:5" ht="12.95" customHeight="1" x14ac:dyDescent="0.25">
      <c r="A175" s="86">
        <v>44966</v>
      </c>
      <c r="B175" s="87">
        <f>210+10.35</f>
        <v>220.35</v>
      </c>
      <c r="C175" s="82" t="s">
        <v>120</v>
      </c>
      <c r="D175" s="82" t="s">
        <v>75</v>
      </c>
      <c r="E175" s="82" t="s">
        <v>118</v>
      </c>
    </row>
    <row r="176" spans="1:5" x14ac:dyDescent="0.25">
      <c r="A176" s="86">
        <v>44966</v>
      </c>
      <c r="B176" s="87">
        <v>45.55</v>
      </c>
      <c r="C176" s="82" t="s">
        <v>120</v>
      </c>
      <c r="D176" s="82" t="s">
        <v>96</v>
      </c>
      <c r="E176" s="82" t="s">
        <v>118</v>
      </c>
    </row>
    <row r="177" spans="1:5" x14ac:dyDescent="0.25">
      <c r="A177" s="86">
        <v>44966</v>
      </c>
      <c r="B177" s="87">
        <v>50.13</v>
      </c>
      <c r="C177" s="82" t="s">
        <v>120</v>
      </c>
      <c r="D177" s="82" t="s">
        <v>76</v>
      </c>
      <c r="E177" s="82" t="s">
        <v>118</v>
      </c>
    </row>
    <row r="178" spans="1:5" x14ac:dyDescent="0.25">
      <c r="A178" s="86">
        <v>44966</v>
      </c>
      <c r="B178" s="87">
        <v>55.3</v>
      </c>
      <c r="C178" s="82" t="s">
        <v>120</v>
      </c>
      <c r="D178" s="82" t="s">
        <v>76</v>
      </c>
      <c r="E178" s="69" t="s">
        <v>118</v>
      </c>
    </row>
    <row r="179" spans="1:5" x14ac:dyDescent="0.25">
      <c r="A179" s="86">
        <v>44967</v>
      </c>
      <c r="B179" s="87">
        <v>55.46</v>
      </c>
      <c r="C179" s="82" t="s">
        <v>120</v>
      </c>
      <c r="D179" s="82" t="s">
        <v>76</v>
      </c>
      <c r="E179" s="82" t="s">
        <v>118</v>
      </c>
    </row>
    <row r="180" spans="1:5" x14ac:dyDescent="0.25">
      <c r="A180" s="86">
        <v>44967</v>
      </c>
      <c r="B180" s="87">
        <v>60.1</v>
      </c>
      <c r="C180" s="82" t="s">
        <v>120</v>
      </c>
      <c r="D180" s="82" t="s">
        <v>76</v>
      </c>
      <c r="E180" s="82" t="s">
        <v>118</v>
      </c>
    </row>
    <row r="181" spans="1:5" x14ac:dyDescent="0.25">
      <c r="A181" s="90">
        <v>44976</v>
      </c>
      <c r="B181" s="87">
        <v>79.39</v>
      </c>
      <c r="C181" s="82" t="s">
        <v>115</v>
      </c>
      <c r="D181" s="82" t="s">
        <v>87</v>
      </c>
      <c r="E181" s="82" t="s">
        <v>82</v>
      </c>
    </row>
    <row r="182" spans="1:5" x14ac:dyDescent="0.25">
      <c r="A182" s="86">
        <v>44976</v>
      </c>
      <c r="B182" s="87">
        <v>54.3</v>
      </c>
      <c r="C182" s="82" t="s">
        <v>115</v>
      </c>
      <c r="D182" s="82" t="s">
        <v>76</v>
      </c>
      <c r="E182" s="82" t="s">
        <v>116</v>
      </c>
    </row>
    <row r="183" spans="1:5" x14ac:dyDescent="0.25">
      <c r="A183" s="86">
        <v>44976</v>
      </c>
      <c r="B183" s="87">
        <v>107.46</v>
      </c>
      <c r="C183" s="82" t="s">
        <v>115</v>
      </c>
      <c r="D183" s="82" t="s">
        <v>76</v>
      </c>
      <c r="E183" s="82" t="s">
        <v>116</v>
      </c>
    </row>
    <row r="184" spans="1:5" x14ac:dyDescent="0.25">
      <c r="A184" s="86">
        <v>44976</v>
      </c>
      <c r="B184" s="87">
        <f>490+10.35</f>
        <v>500.35</v>
      </c>
      <c r="C184" s="82" t="s">
        <v>115</v>
      </c>
      <c r="D184" s="82" t="s">
        <v>75</v>
      </c>
      <c r="E184" s="82" t="s">
        <v>116</v>
      </c>
    </row>
    <row r="185" spans="1:5" x14ac:dyDescent="0.25">
      <c r="A185" s="86">
        <v>44976</v>
      </c>
      <c r="B185" s="87">
        <v>26</v>
      </c>
      <c r="C185" s="82" t="s">
        <v>115</v>
      </c>
      <c r="D185" s="82" t="s">
        <v>84</v>
      </c>
      <c r="E185" s="82" t="s">
        <v>116</v>
      </c>
    </row>
    <row r="186" spans="1:5" x14ac:dyDescent="0.25">
      <c r="A186" s="90">
        <v>44977</v>
      </c>
      <c r="B186" s="87">
        <f>434.1+6.73</f>
        <v>440.83000000000004</v>
      </c>
      <c r="C186" s="82" t="s">
        <v>115</v>
      </c>
      <c r="D186" s="82" t="s">
        <v>87</v>
      </c>
      <c r="E186" s="82" t="s">
        <v>82</v>
      </c>
    </row>
    <row r="187" spans="1:5" x14ac:dyDescent="0.25">
      <c r="A187" s="86">
        <v>44978</v>
      </c>
      <c r="B187" s="87">
        <v>11</v>
      </c>
      <c r="C187" s="82" t="s">
        <v>115</v>
      </c>
      <c r="D187" s="82" t="s">
        <v>95</v>
      </c>
      <c r="E187" s="82" t="s">
        <v>116</v>
      </c>
    </row>
    <row r="188" spans="1:5" x14ac:dyDescent="0.25">
      <c r="A188" s="86">
        <v>44978</v>
      </c>
      <c r="B188" s="87">
        <v>54.7</v>
      </c>
      <c r="C188" s="82" t="s">
        <v>115</v>
      </c>
      <c r="D188" s="82" t="s">
        <v>76</v>
      </c>
      <c r="E188" s="82" t="s">
        <v>116</v>
      </c>
    </row>
    <row r="189" spans="1:5" x14ac:dyDescent="0.25">
      <c r="A189" s="86">
        <v>44978</v>
      </c>
      <c r="B189" s="87">
        <v>86.8</v>
      </c>
      <c r="C189" s="82" t="s">
        <v>115</v>
      </c>
      <c r="D189" s="82" t="s">
        <v>76</v>
      </c>
      <c r="E189" s="82" t="s">
        <v>116</v>
      </c>
    </row>
    <row r="190" spans="1:5" x14ac:dyDescent="0.25">
      <c r="A190" s="86">
        <v>45000</v>
      </c>
      <c r="B190" s="87">
        <v>50.2</v>
      </c>
      <c r="C190" s="91" t="s">
        <v>151</v>
      </c>
      <c r="D190" s="82" t="s">
        <v>76</v>
      </c>
      <c r="E190" s="82" t="s">
        <v>82</v>
      </c>
    </row>
    <row r="191" spans="1:5" x14ac:dyDescent="0.25">
      <c r="A191" s="86">
        <v>45011</v>
      </c>
      <c r="B191" s="87">
        <v>193.99</v>
      </c>
      <c r="C191" s="82" t="s">
        <v>152</v>
      </c>
      <c r="D191" s="82" t="s">
        <v>87</v>
      </c>
      <c r="E191" s="82" t="s">
        <v>82</v>
      </c>
    </row>
    <row r="192" spans="1:5" x14ac:dyDescent="0.25">
      <c r="A192" s="86">
        <v>45011</v>
      </c>
      <c r="B192" s="87">
        <v>64.7</v>
      </c>
      <c r="C192" s="82" t="s">
        <v>152</v>
      </c>
      <c r="D192" s="82" t="s">
        <v>76</v>
      </c>
      <c r="E192" s="82" t="s">
        <v>118</v>
      </c>
    </row>
    <row r="193" spans="1:5" x14ac:dyDescent="0.25">
      <c r="A193" s="90">
        <v>45011</v>
      </c>
      <c r="B193" s="87">
        <v>40</v>
      </c>
      <c r="C193" s="82" t="s">
        <v>152</v>
      </c>
      <c r="D193" s="82" t="s">
        <v>153</v>
      </c>
      <c r="E193" s="69" t="s">
        <v>118</v>
      </c>
    </row>
    <row r="194" spans="1:5" x14ac:dyDescent="0.25">
      <c r="A194" s="90">
        <v>45011</v>
      </c>
      <c r="B194" s="87">
        <v>450</v>
      </c>
      <c r="C194" s="82" t="s">
        <v>152</v>
      </c>
      <c r="D194" s="82" t="s">
        <v>75</v>
      </c>
      <c r="E194" s="69" t="s">
        <v>118</v>
      </c>
    </row>
    <row r="195" spans="1:5" x14ac:dyDescent="0.25">
      <c r="A195" s="86">
        <v>45012</v>
      </c>
      <c r="B195" s="87">
        <f>397.67+7.53+46.56</f>
        <v>451.76</v>
      </c>
      <c r="C195" s="82" t="s">
        <v>152</v>
      </c>
      <c r="D195" s="82" t="s">
        <v>87</v>
      </c>
      <c r="E195" s="82" t="s">
        <v>82</v>
      </c>
    </row>
    <row r="196" spans="1:5" x14ac:dyDescent="0.25">
      <c r="A196" s="86">
        <v>45012</v>
      </c>
      <c r="B196" s="87">
        <v>24.44</v>
      </c>
      <c r="C196" s="82" t="s">
        <v>152</v>
      </c>
      <c r="D196" s="82" t="s">
        <v>84</v>
      </c>
      <c r="E196" s="82" t="s">
        <v>118</v>
      </c>
    </row>
    <row r="197" spans="1:5" x14ac:dyDescent="0.25">
      <c r="A197" s="86">
        <v>45013</v>
      </c>
      <c r="B197" s="87">
        <v>97.01</v>
      </c>
      <c r="C197" s="82" t="s">
        <v>152</v>
      </c>
      <c r="D197" s="82" t="s">
        <v>154</v>
      </c>
      <c r="E197" s="82" t="s">
        <v>82</v>
      </c>
    </row>
    <row r="198" spans="1:5" x14ac:dyDescent="0.25">
      <c r="A198" s="86">
        <v>45013</v>
      </c>
      <c r="B198" s="87">
        <v>19.54</v>
      </c>
      <c r="C198" s="82" t="s">
        <v>152</v>
      </c>
      <c r="D198" s="82" t="s">
        <v>155</v>
      </c>
      <c r="E198" s="82" t="s">
        <v>118</v>
      </c>
    </row>
    <row r="199" spans="1:5" x14ac:dyDescent="0.25">
      <c r="A199" s="86">
        <v>45013</v>
      </c>
      <c r="B199" s="87">
        <v>58</v>
      </c>
      <c r="C199" s="82" t="s">
        <v>152</v>
      </c>
      <c r="D199" s="82" t="s">
        <v>76</v>
      </c>
      <c r="E199" s="82" t="s">
        <v>118</v>
      </c>
    </row>
    <row r="200" spans="1:5" x14ac:dyDescent="0.25">
      <c r="A200" s="86">
        <v>45014</v>
      </c>
      <c r="B200" s="87">
        <f>567.4+7.53</f>
        <v>574.92999999999995</v>
      </c>
      <c r="C200" s="82" t="s">
        <v>156</v>
      </c>
      <c r="D200" s="82" t="s">
        <v>87</v>
      </c>
      <c r="E200" s="82" t="s">
        <v>82</v>
      </c>
    </row>
    <row r="201" spans="1:5" x14ac:dyDescent="0.25">
      <c r="A201" s="86">
        <v>45014</v>
      </c>
      <c r="B201" s="87">
        <v>51</v>
      </c>
      <c r="C201" s="82" t="s">
        <v>156</v>
      </c>
      <c r="D201" s="82" t="s">
        <v>131</v>
      </c>
      <c r="E201" s="82" t="s">
        <v>116</v>
      </c>
    </row>
    <row r="202" spans="1:5" x14ac:dyDescent="0.25">
      <c r="A202" s="86">
        <v>45014</v>
      </c>
      <c r="B202" s="87">
        <v>89.9</v>
      </c>
      <c r="C202" s="82" t="s">
        <v>156</v>
      </c>
      <c r="D202" s="82" t="s">
        <v>76</v>
      </c>
      <c r="E202" s="82" t="s">
        <v>116</v>
      </c>
    </row>
    <row r="203" spans="1:5" x14ac:dyDescent="0.25">
      <c r="A203" s="86">
        <v>45014</v>
      </c>
      <c r="B203" s="87">
        <v>91.9</v>
      </c>
      <c r="C203" s="82" t="s">
        <v>156</v>
      </c>
      <c r="D203" s="82" t="s">
        <v>76</v>
      </c>
      <c r="E203" s="82" t="s">
        <v>116</v>
      </c>
    </row>
    <row r="204" spans="1:5" x14ac:dyDescent="0.25">
      <c r="A204" s="86">
        <v>45021</v>
      </c>
      <c r="B204" s="88">
        <v>10.199999999999999</v>
      </c>
      <c r="C204" s="82" t="s">
        <v>157</v>
      </c>
      <c r="D204" s="82" t="s">
        <v>95</v>
      </c>
      <c r="E204" s="69" t="s">
        <v>82</v>
      </c>
    </row>
    <row r="205" spans="1:5" x14ac:dyDescent="0.25">
      <c r="A205" s="86">
        <v>45028</v>
      </c>
      <c r="B205" s="87">
        <f>348.2+7.53</f>
        <v>355.72999999999996</v>
      </c>
      <c r="C205" s="82" t="s">
        <v>144</v>
      </c>
      <c r="D205" s="82" t="s">
        <v>87</v>
      </c>
      <c r="E205" s="82" t="s">
        <v>82</v>
      </c>
    </row>
    <row r="206" spans="1:5" x14ac:dyDescent="0.25">
      <c r="A206" s="90">
        <v>45028</v>
      </c>
      <c r="B206" s="87">
        <f>11.6+190</f>
        <v>201.6</v>
      </c>
      <c r="C206" s="82" t="s">
        <v>144</v>
      </c>
      <c r="D206" s="82" t="s">
        <v>75</v>
      </c>
      <c r="E206" s="69" t="s">
        <v>118</v>
      </c>
    </row>
    <row r="207" spans="1:5" x14ac:dyDescent="0.25">
      <c r="A207" s="90">
        <v>45028</v>
      </c>
      <c r="B207" s="87">
        <v>20</v>
      </c>
      <c r="C207" s="82" t="s">
        <v>144</v>
      </c>
      <c r="D207" s="82" t="s">
        <v>145</v>
      </c>
      <c r="E207" s="69" t="s">
        <v>118</v>
      </c>
    </row>
    <row r="208" spans="1:5" x14ac:dyDescent="0.25">
      <c r="A208" s="86">
        <v>45028</v>
      </c>
      <c r="B208" s="87">
        <v>49.6</v>
      </c>
      <c r="C208" s="82" t="s">
        <v>144</v>
      </c>
      <c r="D208" s="82" t="s">
        <v>76</v>
      </c>
      <c r="E208" s="69" t="s">
        <v>118</v>
      </c>
    </row>
    <row r="209" spans="1:6" x14ac:dyDescent="0.25">
      <c r="A209" s="86">
        <v>45029</v>
      </c>
      <c r="B209" s="87">
        <v>86</v>
      </c>
      <c r="C209" s="82" t="s">
        <v>144</v>
      </c>
      <c r="D209" s="82" t="s">
        <v>131</v>
      </c>
      <c r="E209" s="82" t="s">
        <v>82</v>
      </c>
    </row>
    <row r="210" spans="1:6" x14ac:dyDescent="0.25">
      <c r="A210" s="86">
        <v>45034</v>
      </c>
      <c r="B210" s="87">
        <v>6.14</v>
      </c>
      <c r="C210" s="82" t="s">
        <v>158</v>
      </c>
      <c r="D210" s="82" t="s">
        <v>76</v>
      </c>
      <c r="E210" s="82" t="s">
        <v>118</v>
      </c>
    </row>
    <row r="211" spans="1:6" x14ac:dyDescent="0.25">
      <c r="A211" s="86">
        <v>45035</v>
      </c>
      <c r="B211" s="87">
        <v>27.24</v>
      </c>
      <c r="C211" s="82" t="s">
        <v>158</v>
      </c>
      <c r="D211" s="82" t="s">
        <v>76</v>
      </c>
      <c r="E211" s="82" t="s">
        <v>118</v>
      </c>
    </row>
    <row r="212" spans="1:6" x14ac:dyDescent="0.25">
      <c r="A212" s="90">
        <v>45043</v>
      </c>
      <c r="B212" s="87">
        <f>585.86+7.53</f>
        <v>593.39</v>
      </c>
      <c r="C212" s="82" t="s">
        <v>159</v>
      </c>
      <c r="D212" s="82" t="s">
        <v>87</v>
      </c>
      <c r="E212" s="69" t="s">
        <v>82</v>
      </c>
    </row>
    <row r="213" spans="1:6" x14ac:dyDescent="0.25">
      <c r="A213" s="86">
        <v>45043</v>
      </c>
      <c r="B213" s="87">
        <v>51</v>
      </c>
      <c r="C213" s="82" t="s">
        <v>159</v>
      </c>
      <c r="D213" s="82" t="s">
        <v>131</v>
      </c>
      <c r="E213" s="82" t="s">
        <v>118</v>
      </c>
    </row>
    <row r="214" spans="1:6" x14ac:dyDescent="0.25">
      <c r="A214" s="86">
        <v>45043</v>
      </c>
      <c r="B214" s="87">
        <v>53.8</v>
      </c>
      <c r="C214" s="82" t="s">
        <v>159</v>
      </c>
      <c r="D214" s="82" t="s">
        <v>76</v>
      </c>
      <c r="E214" s="82" t="s">
        <v>118</v>
      </c>
    </row>
    <row r="215" spans="1:6" s="66" customFormat="1" x14ac:dyDescent="0.25">
      <c r="A215" s="86">
        <v>45047</v>
      </c>
      <c r="B215" s="87">
        <f>601.69+7.53</f>
        <v>609.22</v>
      </c>
      <c r="C215" s="82" t="s">
        <v>160</v>
      </c>
      <c r="D215" s="82" t="s">
        <v>87</v>
      </c>
      <c r="E215" s="82" t="s">
        <v>118</v>
      </c>
      <c r="F215" s="65"/>
    </row>
    <row r="216" spans="1:6" x14ac:dyDescent="0.25">
      <c r="A216" s="86">
        <v>45047</v>
      </c>
      <c r="B216" s="87">
        <v>45.4</v>
      </c>
      <c r="C216" s="82" t="s">
        <v>161</v>
      </c>
      <c r="D216" s="69" t="s">
        <v>76</v>
      </c>
      <c r="E216" s="68" t="s">
        <v>118</v>
      </c>
    </row>
    <row r="217" spans="1:6" x14ac:dyDescent="0.25">
      <c r="A217" s="86">
        <v>45047</v>
      </c>
      <c r="B217" s="87">
        <v>45.7</v>
      </c>
      <c r="C217" s="82" t="s">
        <v>161</v>
      </c>
      <c r="D217" s="69" t="s">
        <v>76</v>
      </c>
      <c r="E217" s="68" t="s">
        <v>118</v>
      </c>
    </row>
    <row r="218" spans="1:6" x14ac:dyDescent="0.25">
      <c r="A218" s="86">
        <v>45049</v>
      </c>
      <c r="B218" s="87">
        <v>54.3</v>
      </c>
      <c r="C218" s="82" t="s">
        <v>162</v>
      </c>
      <c r="D218" s="69" t="s">
        <v>76</v>
      </c>
      <c r="E218" s="68" t="s">
        <v>118</v>
      </c>
    </row>
    <row r="219" spans="1:6" x14ac:dyDescent="0.25">
      <c r="A219" s="90">
        <v>45051</v>
      </c>
      <c r="B219" s="87">
        <f>631.1+7.53+28.16</f>
        <v>666.79</v>
      </c>
      <c r="C219" s="82" t="s">
        <v>163</v>
      </c>
      <c r="D219" s="82" t="s">
        <v>87</v>
      </c>
      <c r="E219" s="69" t="s">
        <v>164</v>
      </c>
    </row>
    <row r="220" spans="1:6" x14ac:dyDescent="0.25">
      <c r="A220" s="86">
        <v>45051</v>
      </c>
      <c r="B220" s="87">
        <v>51</v>
      </c>
      <c r="C220" s="82" t="s">
        <v>165</v>
      </c>
      <c r="D220" s="69" t="s">
        <v>131</v>
      </c>
      <c r="E220" s="68" t="s">
        <v>164</v>
      </c>
    </row>
    <row r="221" spans="1:6" s="65" customFormat="1" x14ac:dyDescent="0.25">
      <c r="A221" s="86">
        <v>45055</v>
      </c>
      <c r="B221" s="88">
        <v>499.77</v>
      </c>
      <c r="C221" s="82" t="s">
        <v>166</v>
      </c>
      <c r="D221" s="69" t="s">
        <v>87</v>
      </c>
      <c r="E221" s="68" t="s">
        <v>167</v>
      </c>
    </row>
    <row r="222" spans="1:6" x14ac:dyDescent="0.25">
      <c r="A222" s="86">
        <v>45055</v>
      </c>
      <c r="B222" s="87">
        <v>46.6</v>
      </c>
      <c r="C222" s="82" t="s">
        <v>166</v>
      </c>
      <c r="D222" s="69" t="s">
        <v>76</v>
      </c>
      <c r="E222" s="68" t="s">
        <v>167</v>
      </c>
    </row>
    <row r="223" spans="1:6" x14ac:dyDescent="0.25">
      <c r="A223" s="86">
        <v>45056</v>
      </c>
      <c r="B223" s="87">
        <v>34.4</v>
      </c>
      <c r="C223" s="82" t="s">
        <v>166</v>
      </c>
      <c r="D223" s="69" t="s">
        <v>76</v>
      </c>
      <c r="E223" s="68" t="s">
        <v>167</v>
      </c>
    </row>
    <row r="224" spans="1:6" x14ac:dyDescent="0.25">
      <c r="A224" s="86">
        <v>45056</v>
      </c>
      <c r="B224" s="87">
        <v>50</v>
      </c>
      <c r="C224" s="82" t="s">
        <v>166</v>
      </c>
      <c r="D224" s="69" t="s">
        <v>168</v>
      </c>
      <c r="E224" s="68" t="s">
        <v>167</v>
      </c>
    </row>
    <row r="225" spans="1:6" x14ac:dyDescent="0.25">
      <c r="A225" s="86">
        <v>45056</v>
      </c>
      <c r="B225" s="87">
        <v>55.8</v>
      </c>
      <c r="C225" s="82" t="s">
        <v>166</v>
      </c>
      <c r="D225" s="69" t="s">
        <v>76</v>
      </c>
      <c r="E225" s="68" t="s">
        <v>167</v>
      </c>
    </row>
    <row r="226" spans="1:6" x14ac:dyDescent="0.25">
      <c r="A226" s="86">
        <v>45078</v>
      </c>
      <c r="B226" s="88">
        <v>452</v>
      </c>
      <c r="C226" s="82" t="s">
        <v>162</v>
      </c>
      <c r="D226" s="69" t="s">
        <v>87</v>
      </c>
      <c r="E226" s="68" t="s">
        <v>118</v>
      </c>
    </row>
    <row r="227" spans="1:6" ht="19.5" customHeight="1" x14ac:dyDescent="0.25">
      <c r="A227" s="60" t="s">
        <v>169</v>
      </c>
      <c r="B227" s="61">
        <f>SUM(B80:B226)</f>
        <v>19671.850000000002</v>
      </c>
      <c r="C227" s="62"/>
      <c r="D227" s="131"/>
      <c r="E227" s="131"/>
      <c r="F227" s="15"/>
    </row>
  </sheetData>
  <mergeCells count="13">
    <mergeCell ref="D75:E75"/>
    <mergeCell ref="A78:E78"/>
    <mergeCell ref="D227:E227"/>
    <mergeCell ref="A1:E1"/>
    <mergeCell ref="B2:E2"/>
    <mergeCell ref="B3:E3"/>
    <mergeCell ref="B4:E4"/>
    <mergeCell ref="B5:E5"/>
    <mergeCell ref="B6:E6"/>
    <mergeCell ref="B7:E7"/>
    <mergeCell ref="A8:E8"/>
    <mergeCell ref="A9:E9"/>
    <mergeCell ref="A10:E10"/>
  </mergeCells>
  <dataValidations count="1">
    <dataValidation allowBlank="1" showInputMessage="1" showErrorMessage="1" prompt="Insert additional rows as needed:_x000a_- 'right click' on a row number (left of screen)_x000a_- select 'Insert' (this will insert a row above it)" sqref="A11 A79" xr:uid="{9403DE09-067A-489E-8476-83BE0C94E81E}"/>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zoomScale="90" zoomScaleNormal="90" workbookViewId="0">
      <selection activeCell="A9" sqref="A9:E9"/>
    </sheetView>
  </sheetViews>
  <sheetFormatPr defaultRowHeight="15" x14ac:dyDescent="0.25"/>
  <cols>
    <col min="1" max="1" width="26.5703125" style="1" bestFit="1" customWidth="1"/>
    <col min="2" max="2" width="11.5703125" customWidth="1"/>
    <col min="3" max="3" width="67" bestFit="1" customWidth="1"/>
    <col min="4" max="4" width="22" customWidth="1"/>
    <col min="5" max="5" width="17.5703125" customWidth="1"/>
    <col min="6" max="6" width="4.85546875" customWidth="1"/>
    <col min="7" max="7" width="10.28515625" customWidth="1"/>
  </cols>
  <sheetData>
    <row r="1" spans="1:5" ht="26.25" customHeight="1" x14ac:dyDescent="0.25">
      <c r="A1" s="133" t="s">
        <v>60</v>
      </c>
      <c r="B1" s="133"/>
      <c r="C1" s="133"/>
      <c r="D1" s="133"/>
      <c r="E1" s="133"/>
    </row>
    <row r="2" spans="1:5" ht="21" customHeight="1" x14ac:dyDescent="0.25">
      <c r="A2" s="72" t="s">
        <v>61</v>
      </c>
      <c r="B2" s="130" t="s">
        <v>223</v>
      </c>
      <c r="C2" s="130"/>
      <c r="D2" s="130"/>
      <c r="E2" s="130"/>
    </row>
    <row r="3" spans="1:5" ht="25.5" x14ac:dyDescent="0.25">
      <c r="A3" s="72" t="s">
        <v>62</v>
      </c>
      <c r="B3" s="130" t="s">
        <v>4</v>
      </c>
      <c r="C3" s="130"/>
      <c r="D3" s="130"/>
      <c r="E3" s="130"/>
    </row>
    <row r="4" spans="1:5" ht="21" customHeight="1" x14ac:dyDescent="0.25">
      <c r="A4" s="72" t="s">
        <v>63</v>
      </c>
      <c r="B4" s="130">
        <v>44743</v>
      </c>
      <c r="C4" s="130"/>
      <c r="D4" s="130"/>
      <c r="E4" s="130"/>
    </row>
    <row r="5" spans="1:5" ht="21" customHeight="1" x14ac:dyDescent="0.25">
      <c r="A5" s="72" t="s">
        <v>64</v>
      </c>
      <c r="B5" s="130">
        <v>45107</v>
      </c>
      <c r="C5" s="130"/>
      <c r="D5" s="130"/>
      <c r="E5" s="130"/>
    </row>
    <row r="6" spans="1:5" ht="21" customHeight="1" x14ac:dyDescent="0.25">
      <c r="A6" s="72" t="s">
        <v>65</v>
      </c>
      <c r="B6" s="134" t="s">
        <v>18</v>
      </c>
      <c r="C6" s="134"/>
      <c r="D6" s="134"/>
      <c r="E6" s="134"/>
    </row>
    <row r="7" spans="1:5" ht="21" customHeight="1" x14ac:dyDescent="0.25">
      <c r="A7" s="72" t="s">
        <v>7</v>
      </c>
      <c r="B7" s="134" t="s">
        <v>226</v>
      </c>
      <c r="C7" s="134"/>
      <c r="D7" s="134"/>
      <c r="E7" s="134"/>
    </row>
    <row r="8" spans="1:5" ht="45" customHeight="1" x14ac:dyDescent="0.25">
      <c r="A8" s="142" t="s">
        <v>170</v>
      </c>
      <c r="B8" s="142"/>
      <c r="C8" s="143"/>
      <c r="D8" s="143"/>
      <c r="E8" s="143"/>
    </row>
    <row r="9" spans="1:5" s="74" customFormat="1" ht="29.25" customHeight="1" x14ac:dyDescent="0.2">
      <c r="A9" s="140" t="s">
        <v>171</v>
      </c>
      <c r="B9" s="141"/>
      <c r="C9" s="141"/>
      <c r="D9" s="141"/>
      <c r="E9" s="141"/>
    </row>
    <row r="10" spans="1:5" s="74" customFormat="1" ht="38.25" x14ac:dyDescent="0.2">
      <c r="A10" s="2" t="s">
        <v>172</v>
      </c>
      <c r="B10" s="2" t="s">
        <v>13</v>
      </c>
      <c r="C10" s="2" t="s">
        <v>173</v>
      </c>
      <c r="D10" s="2" t="s">
        <v>174</v>
      </c>
      <c r="E10" s="2" t="s">
        <v>71</v>
      </c>
    </row>
    <row r="11" spans="1:5" s="65" customFormat="1" x14ac:dyDescent="0.25">
      <c r="A11" s="80">
        <v>44754</v>
      </c>
      <c r="B11" s="81">
        <v>130</v>
      </c>
      <c r="C11" s="82" t="s">
        <v>175</v>
      </c>
      <c r="D11" s="82" t="s">
        <v>176</v>
      </c>
      <c r="E11" s="82" t="s">
        <v>116</v>
      </c>
    </row>
    <row r="12" spans="1:5" s="65" customFormat="1" x14ac:dyDescent="0.25">
      <c r="A12" s="80">
        <v>44838</v>
      </c>
      <c r="B12" s="81">
        <v>469.3</v>
      </c>
      <c r="C12" s="82" t="s">
        <v>177</v>
      </c>
      <c r="D12" s="82" t="s">
        <v>96</v>
      </c>
      <c r="E12" s="82" t="s">
        <v>116</v>
      </c>
    </row>
    <row r="13" spans="1:5" s="65" customFormat="1" x14ac:dyDescent="0.25">
      <c r="A13" s="80">
        <v>44861</v>
      </c>
      <c r="B13" s="81">
        <v>370.77</v>
      </c>
      <c r="C13" s="82" t="s">
        <v>178</v>
      </c>
      <c r="D13" s="82" t="s">
        <v>130</v>
      </c>
      <c r="E13" s="82" t="s">
        <v>82</v>
      </c>
    </row>
    <row r="14" spans="1:5" x14ac:dyDescent="0.25">
      <c r="A14" s="83"/>
      <c r="B14" s="74"/>
      <c r="C14" s="74"/>
      <c r="D14" s="74"/>
      <c r="E14" s="74"/>
    </row>
    <row r="15" spans="1:5" ht="27" customHeight="1" x14ac:dyDescent="0.25">
      <c r="A15" s="84" t="s">
        <v>179</v>
      </c>
      <c r="B15" s="85">
        <f>SUM(B9:B13)</f>
        <v>970.06999999999994</v>
      </c>
      <c r="C15" s="63"/>
      <c r="D15" s="131"/>
      <c r="E15" s="131"/>
    </row>
    <row r="16" spans="1:5" x14ac:dyDescent="0.25">
      <c r="A16" s="9"/>
      <c r="B16" s="8"/>
    </row>
    <row r="17" spans="1:2" x14ac:dyDescent="0.25">
      <c r="A17" s="9"/>
      <c r="B17" s="8"/>
    </row>
    <row r="18" spans="1:2" x14ac:dyDescent="0.25">
      <c r="A18"/>
      <c r="B18" s="8"/>
    </row>
    <row r="19" spans="1:2" x14ac:dyDescent="0.25">
      <c r="A19"/>
      <c r="B19" s="8"/>
    </row>
    <row r="20" spans="1:2" x14ac:dyDescent="0.25">
      <c r="A20" s="9"/>
      <c r="B20" s="8"/>
    </row>
    <row r="21" spans="1:2" x14ac:dyDescent="0.25">
      <c r="A21" s="9"/>
      <c r="B21" s="8"/>
    </row>
    <row r="22" spans="1:2" x14ac:dyDescent="0.25">
      <c r="A22" s="9"/>
      <c r="B22" s="8"/>
    </row>
    <row r="23" spans="1:2" x14ac:dyDescent="0.25">
      <c r="A23"/>
      <c r="B23" s="8"/>
    </row>
    <row r="24" spans="1:2" x14ac:dyDescent="0.25">
      <c r="A24" s="9"/>
      <c r="B24" s="8"/>
    </row>
    <row r="25" spans="1:2" x14ac:dyDescent="0.25">
      <c r="A25" s="9"/>
      <c r="B25" s="8"/>
    </row>
    <row r="26" spans="1:2" x14ac:dyDescent="0.25">
      <c r="A26" s="9"/>
      <c r="B26" s="8"/>
    </row>
    <row r="27" spans="1:2" x14ac:dyDescent="0.25">
      <c r="A27" s="9"/>
      <c r="B27" s="8"/>
    </row>
    <row r="28" spans="1:2" x14ac:dyDescent="0.25">
      <c r="A28" s="9"/>
      <c r="B28" s="8"/>
    </row>
  </sheetData>
  <mergeCells count="10">
    <mergeCell ref="D15:E15"/>
    <mergeCell ref="A9:E9"/>
    <mergeCell ref="A8:E8"/>
    <mergeCell ref="A1:E1"/>
    <mergeCell ref="B2:E2"/>
    <mergeCell ref="B3:E3"/>
    <mergeCell ref="B4:E4"/>
    <mergeCell ref="B5:E5"/>
    <mergeCell ref="B6:E6"/>
    <mergeCell ref="B7:E7"/>
  </mergeCells>
  <pageMargins left="0.7" right="0.7" top="0.75" bottom="0.75" header="0.3" footer="0.3"/>
  <pageSetup paperSize="9" orientation="portrait" r:id="rId1"/>
  <headerFooter>
    <oddFooter>&amp;C_x000D_&amp;1#&amp;"Calibri"&amp;10&amp;K000000 IN CONFIDENCE-STAFF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zoomScale="90" zoomScaleNormal="90" workbookViewId="0">
      <selection activeCell="A10" sqref="A10"/>
    </sheetView>
  </sheetViews>
  <sheetFormatPr defaultRowHeight="15" x14ac:dyDescent="0.25"/>
  <cols>
    <col min="1" max="1" width="26" customWidth="1"/>
    <col min="2" max="2" width="12.7109375" customWidth="1"/>
    <col min="3" max="3" width="49.140625" customWidth="1"/>
    <col min="4" max="4" width="40.42578125" customWidth="1"/>
    <col min="5" max="5" width="18" customWidth="1"/>
  </cols>
  <sheetData>
    <row r="1" spans="1:6" ht="26.25" customHeight="1" x14ac:dyDescent="0.25">
      <c r="A1" s="133" t="s">
        <v>60</v>
      </c>
      <c r="B1" s="133"/>
      <c r="C1" s="133"/>
      <c r="D1" s="133"/>
      <c r="E1" s="133"/>
    </row>
    <row r="2" spans="1:6" ht="21" customHeight="1" x14ac:dyDescent="0.25">
      <c r="A2" s="72" t="s">
        <v>61</v>
      </c>
      <c r="B2" s="130" t="s">
        <v>223</v>
      </c>
      <c r="C2" s="130"/>
      <c r="D2" s="130"/>
      <c r="E2" s="130"/>
    </row>
    <row r="3" spans="1:6" ht="25.5" x14ac:dyDescent="0.25">
      <c r="A3" s="72" t="s">
        <v>180</v>
      </c>
      <c r="B3" s="130" t="s">
        <v>4</v>
      </c>
      <c r="C3" s="130"/>
      <c r="D3" s="130"/>
      <c r="E3" s="130"/>
    </row>
    <row r="4" spans="1:6" ht="21" customHeight="1" x14ac:dyDescent="0.25">
      <c r="A4" s="72" t="s">
        <v>63</v>
      </c>
      <c r="B4" s="130">
        <v>44743</v>
      </c>
      <c r="C4" s="130"/>
      <c r="D4" s="130"/>
      <c r="E4" s="130"/>
    </row>
    <row r="5" spans="1:6" ht="21" customHeight="1" x14ac:dyDescent="0.25">
      <c r="A5" s="72" t="s">
        <v>64</v>
      </c>
      <c r="B5" s="130">
        <v>45107</v>
      </c>
      <c r="C5" s="130"/>
      <c r="D5" s="130"/>
      <c r="E5" s="130"/>
    </row>
    <row r="6" spans="1:6" ht="21" customHeight="1" x14ac:dyDescent="0.25">
      <c r="A6" s="72" t="s">
        <v>65</v>
      </c>
      <c r="B6" s="134" t="s">
        <v>18</v>
      </c>
      <c r="C6" s="134"/>
      <c r="D6" s="134"/>
      <c r="E6" s="134"/>
      <c r="F6" s="17"/>
    </row>
    <row r="7" spans="1:6" ht="21" customHeight="1" x14ac:dyDescent="0.25">
      <c r="A7" s="72" t="s">
        <v>7</v>
      </c>
      <c r="B7" s="134" t="s">
        <v>226</v>
      </c>
      <c r="C7" s="134"/>
      <c r="D7" s="134"/>
      <c r="E7" s="134"/>
      <c r="F7" s="17"/>
    </row>
    <row r="10" spans="1:6" ht="28.5" customHeight="1" x14ac:dyDescent="0.25">
      <c r="A10" s="105" t="s">
        <v>0</v>
      </c>
      <c r="B10" s="3"/>
      <c r="C10" s="4"/>
      <c r="D10" s="4"/>
      <c r="E10" s="4"/>
    </row>
    <row r="11" spans="1:6" ht="32.25" customHeight="1" x14ac:dyDescent="0.25">
      <c r="A11" s="5" t="s">
        <v>181</v>
      </c>
      <c r="B11" s="5"/>
      <c r="C11" s="5"/>
      <c r="D11" s="5"/>
      <c r="E11" s="5"/>
    </row>
    <row r="12" spans="1:6" ht="46.5" customHeight="1" x14ac:dyDescent="0.25">
      <c r="A12" s="6" t="s">
        <v>68</v>
      </c>
      <c r="B12" s="6" t="s">
        <v>13</v>
      </c>
      <c r="C12" s="7" t="s">
        <v>182</v>
      </c>
      <c r="D12" s="7" t="s">
        <v>183</v>
      </c>
      <c r="E12" s="6" t="s">
        <v>71</v>
      </c>
    </row>
    <row r="13" spans="1:6" s="65" customFormat="1" x14ac:dyDescent="0.25">
      <c r="A13" s="100">
        <v>44834</v>
      </c>
      <c r="B13" s="101">
        <v>4600</v>
      </c>
      <c r="C13" s="102" t="s">
        <v>184</v>
      </c>
      <c r="D13" s="102" t="s">
        <v>224</v>
      </c>
      <c r="E13" s="102" t="s">
        <v>82</v>
      </c>
    </row>
    <row r="14" spans="1:6" s="65" customFormat="1" x14ac:dyDescent="0.25">
      <c r="A14" s="100">
        <v>44810</v>
      </c>
      <c r="B14" s="101">
        <f>1523.27/2</f>
        <v>761.63499999999999</v>
      </c>
      <c r="C14" s="102" t="s">
        <v>185</v>
      </c>
      <c r="D14" s="102" t="s">
        <v>224</v>
      </c>
      <c r="E14" s="102" t="s">
        <v>78</v>
      </c>
    </row>
    <row r="15" spans="1:6" s="65" customFormat="1" x14ac:dyDescent="0.25">
      <c r="A15" s="100">
        <v>44866</v>
      </c>
      <c r="B15" s="101">
        <v>239.6</v>
      </c>
      <c r="C15" s="102" t="s">
        <v>186</v>
      </c>
      <c r="D15" s="102" t="s">
        <v>225</v>
      </c>
      <c r="E15" s="102" t="s">
        <v>187</v>
      </c>
    </row>
    <row r="16" spans="1:6" s="65" customFormat="1" x14ac:dyDescent="0.25">
      <c r="A16" s="100">
        <v>44873</v>
      </c>
      <c r="B16" s="101">
        <v>509.33</v>
      </c>
      <c r="C16" s="102" t="s">
        <v>143</v>
      </c>
      <c r="D16" s="102" t="s">
        <v>224</v>
      </c>
      <c r="E16" s="102" t="s">
        <v>116</v>
      </c>
    </row>
    <row r="17" spans="1:5" s="65" customFormat="1" x14ac:dyDescent="0.25">
      <c r="A17" s="100">
        <v>44942</v>
      </c>
      <c r="B17" s="101">
        <v>10317.49</v>
      </c>
      <c r="C17" s="102" t="s">
        <v>188</v>
      </c>
      <c r="D17" s="102" t="s">
        <v>224</v>
      </c>
      <c r="E17" s="102" t="s">
        <v>74</v>
      </c>
    </row>
    <row r="18" spans="1:5" x14ac:dyDescent="0.25">
      <c r="A18" s="103"/>
      <c r="B18" s="104"/>
      <c r="C18" s="77"/>
      <c r="D18" s="77"/>
      <c r="E18" s="77"/>
    </row>
    <row r="19" spans="1:5" x14ac:dyDescent="0.25">
      <c r="A19" s="84" t="s">
        <v>189</v>
      </c>
      <c r="B19" s="85">
        <f>SUM(B13:B17)</f>
        <v>16428.055</v>
      </c>
      <c r="C19" s="63"/>
      <c r="D19" s="131"/>
      <c r="E19" s="131"/>
    </row>
    <row r="21" spans="1:5" ht="34.5" customHeight="1" x14ac:dyDescent="0.25"/>
    <row r="26" spans="1:5" x14ac:dyDescent="0.25">
      <c r="A26" s="9"/>
    </row>
  </sheetData>
  <sortState xmlns:xlrd2="http://schemas.microsoft.com/office/spreadsheetml/2017/richdata2" ref="A17:E17">
    <sortCondition ref="A17"/>
  </sortState>
  <mergeCells count="8">
    <mergeCell ref="B7:E7"/>
    <mergeCell ref="D19:E19"/>
    <mergeCell ref="A1:E1"/>
    <mergeCell ref="B2:E2"/>
    <mergeCell ref="B3:E3"/>
    <mergeCell ref="B4:E4"/>
    <mergeCell ref="B5:E5"/>
    <mergeCell ref="B6:E6"/>
  </mergeCells>
  <pageMargins left="0.7" right="0.7" top="0.75" bottom="0.75" header="0.3" footer="0.3"/>
  <pageSetup paperSize="9" orientation="portrait" r:id="rId1"/>
  <headerFooter>
    <oddFooter>&amp;C_x000D_&amp;1#&amp;"Calibri"&amp;10&amp;K000000 IN CONFIDENCE-STAFF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E46C-5221-4AA3-B942-0E10DC7B6B50}">
  <dimension ref="A1:G27"/>
  <sheetViews>
    <sheetView zoomScale="90" zoomScaleNormal="90" workbookViewId="0">
      <selection activeCell="B25" sqref="B25"/>
    </sheetView>
  </sheetViews>
  <sheetFormatPr defaultRowHeight="15" x14ac:dyDescent="0.25"/>
  <cols>
    <col min="1" max="1" width="26.5703125" bestFit="1" customWidth="1"/>
    <col min="2" max="2" width="50.7109375" customWidth="1"/>
    <col min="3" max="3" width="19.28515625" bestFit="1" customWidth="1"/>
    <col min="4" max="4" width="48.42578125" bestFit="1" customWidth="1"/>
    <col min="5" max="5" width="28.28515625" style="12" bestFit="1" customWidth="1"/>
    <col min="6" max="6" width="23" customWidth="1"/>
    <col min="7" max="7" width="2.5703125" customWidth="1"/>
    <col min="8" max="8" width="25.42578125" customWidth="1"/>
  </cols>
  <sheetData>
    <row r="1" spans="1:6" ht="26.25" customHeight="1" x14ac:dyDescent="0.25">
      <c r="A1" s="133" t="s">
        <v>190</v>
      </c>
      <c r="B1" s="133"/>
      <c r="C1" s="133"/>
      <c r="D1" s="133"/>
      <c r="E1" s="133"/>
      <c r="F1" s="133"/>
    </row>
    <row r="2" spans="1:6" ht="21" customHeight="1" x14ac:dyDescent="0.25">
      <c r="A2" s="72" t="s">
        <v>61</v>
      </c>
      <c r="B2" s="130" t="s">
        <v>223</v>
      </c>
      <c r="C2" s="130"/>
      <c r="D2" s="130"/>
      <c r="E2" s="130"/>
      <c r="F2" s="130"/>
    </row>
    <row r="3" spans="1:6" ht="25.5" x14ac:dyDescent="0.25">
      <c r="A3" s="72" t="s">
        <v>62</v>
      </c>
      <c r="B3" s="130" t="s">
        <v>4</v>
      </c>
      <c r="C3" s="130"/>
      <c r="D3" s="130"/>
      <c r="E3" s="130"/>
      <c r="F3" s="130"/>
    </row>
    <row r="4" spans="1:6" ht="21" customHeight="1" x14ac:dyDescent="0.25">
      <c r="A4" s="72" t="s">
        <v>63</v>
      </c>
      <c r="B4" s="130">
        <v>44743</v>
      </c>
      <c r="C4" s="130"/>
      <c r="D4" s="130"/>
      <c r="E4" s="130"/>
      <c r="F4" s="130"/>
    </row>
    <row r="5" spans="1:6" ht="21" customHeight="1" x14ac:dyDescent="0.25">
      <c r="A5" s="72" t="s">
        <v>64</v>
      </c>
      <c r="B5" s="130">
        <v>45107</v>
      </c>
      <c r="C5" s="130"/>
      <c r="D5" s="130"/>
      <c r="E5" s="130"/>
      <c r="F5" s="130"/>
    </row>
    <row r="6" spans="1:6" ht="21" customHeight="1" x14ac:dyDescent="0.25">
      <c r="A6" s="72" t="s">
        <v>191</v>
      </c>
      <c r="B6" s="134" t="s">
        <v>18</v>
      </c>
      <c r="C6" s="134"/>
      <c r="D6" s="134"/>
      <c r="E6" s="134"/>
      <c r="F6" s="134"/>
    </row>
    <row r="7" spans="1:6" ht="21" customHeight="1" x14ac:dyDescent="0.25">
      <c r="A7" s="72" t="s">
        <v>7</v>
      </c>
      <c r="B7" s="134" t="s">
        <v>226</v>
      </c>
      <c r="C7" s="134"/>
      <c r="D7" s="134"/>
      <c r="E7" s="134"/>
      <c r="F7" s="134"/>
    </row>
    <row r="8" spans="1:6" ht="18" customHeight="1" x14ac:dyDescent="0.25">
      <c r="A8" s="106" t="s">
        <v>192</v>
      </c>
      <c r="B8" s="107"/>
      <c r="C8" s="108"/>
      <c r="D8" s="107"/>
      <c r="E8" s="77"/>
      <c r="F8" s="77"/>
    </row>
    <row r="9" spans="1:6" ht="53.25" customHeight="1" x14ac:dyDescent="0.25">
      <c r="A9" s="58" t="s">
        <v>68</v>
      </c>
      <c r="B9" s="64" t="s">
        <v>193</v>
      </c>
      <c r="C9" s="64" t="s">
        <v>194</v>
      </c>
      <c r="D9" s="64" t="s">
        <v>195</v>
      </c>
      <c r="E9" s="64" t="s">
        <v>196</v>
      </c>
      <c r="F9" s="64" t="s">
        <v>197</v>
      </c>
    </row>
    <row r="10" spans="1:6" x14ac:dyDescent="0.25">
      <c r="A10" s="109">
        <v>44781</v>
      </c>
      <c r="B10" s="110" t="s">
        <v>198</v>
      </c>
      <c r="C10" s="110" t="s">
        <v>47</v>
      </c>
      <c r="D10" s="110" t="s">
        <v>199</v>
      </c>
      <c r="E10" s="111">
        <v>385</v>
      </c>
      <c r="F10" s="77"/>
    </row>
    <row r="11" spans="1:6" ht="19.5" customHeight="1" x14ac:dyDescent="0.25">
      <c r="A11" s="109">
        <v>44911</v>
      </c>
      <c r="B11" s="112" t="s">
        <v>200</v>
      </c>
      <c r="C11" s="110" t="s">
        <v>47</v>
      </c>
      <c r="D11" s="110" t="s">
        <v>201</v>
      </c>
      <c r="E11" s="113">
        <v>50</v>
      </c>
      <c r="F11" s="77"/>
    </row>
    <row r="12" spans="1:6" x14ac:dyDescent="0.25">
      <c r="A12" s="109">
        <v>44889</v>
      </c>
      <c r="B12" s="112" t="s">
        <v>202</v>
      </c>
      <c r="C12" s="110" t="s">
        <v>47</v>
      </c>
      <c r="D12" s="110" t="s">
        <v>203</v>
      </c>
      <c r="E12" s="113">
        <v>50</v>
      </c>
      <c r="F12" s="77"/>
    </row>
    <row r="13" spans="1:6" ht="18" customHeight="1" x14ac:dyDescent="0.25">
      <c r="A13" s="109">
        <v>37585</v>
      </c>
      <c r="B13" s="110" t="s">
        <v>204</v>
      </c>
      <c r="C13" s="110" t="s">
        <v>47</v>
      </c>
      <c r="D13" s="110" t="s">
        <v>205</v>
      </c>
      <c r="E13" s="113">
        <v>50</v>
      </c>
      <c r="F13" s="77"/>
    </row>
    <row r="14" spans="1:6" ht="18" customHeight="1" x14ac:dyDescent="0.25">
      <c r="A14" s="109">
        <v>44907</v>
      </c>
      <c r="B14" s="110" t="s">
        <v>206</v>
      </c>
      <c r="C14" s="110" t="s">
        <v>47</v>
      </c>
      <c r="D14" s="110" t="s">
        <v>205</v>
      </c>
      <c r="E14" s="114">
        <v>80</v>
      </c>
      <c r="F14" s="77"/>
    </row>
    <row r="15" spans="1:6" ht="18" customHeight="1" x14ac:dyDescent="0.25">
      <c r="A15" s="109">
        <v>44911</v>
      </c>
      <c r="B15" s="110" t="s">
        <v>207</v>
      </c>
      <c r="C15" s="110" t="s">
        <v>47</v>
      </c>
      <c r="D15" s="110" t="s">
        <v>208</v>
      </c>
      <c r="E15" s="113">
        <v>50</v>
      </c>
      <c r="F15" s="110" t="s">
        <v>209</v>
      </c>
    </row>
    <row r="16" spans="1:6" ht="18" customHeight="1" x14ac:dyDescent="0.25">
      <c r="A16" s="109">
        <v>44911</v>
      </c>
      <c r="B16" s="110" t="s">
        <v>207</v>
      </c>
      <c r="C16" s="110" t="s">
        <v>47</v>
      </c>
      <c r="D16" s="110" t="s">
        <v>210</v>
      </c>
      <c r="E16" s="113">
        <v>50</v>
      </c>
      <c r="F16" s="110" t="s">
        <v>209</v>
      </c>
    </row>
    <row r="17" spans="1:7" ht="18" customHeight="1" x14ac:dyDescent="0.25">
      <c r="A17" s="109">
        <v>44959</v>
      </c>
      <c r="B17" s="110" t="s">
        <v>211</v>
      </c>
      <c r="C17" s="110" t="s">
        <v>48</v>
      </c>
      <c r="D17" s="110" t="s">
        <v>212</v>
      </c>
      <c r="E17" s="113">
        <v>160</v>
      </c>
      <c r="F17" s="110"/>
    </row>
    <row r="18" spans="1:7" ht="18" customHeight="1" x14ac:dyDescent="0.25">
      <c r="A18" s="109">
        <v>45085</v>
      </c>
      <c r="B18" s="112" t="s">
        <v>213</v>
      </c>
      <c r="C18" s="110" t="s">
        <v>48</v>
      </c>
      <c r="D18" s="110" t="s">
        <v>214</v>
      </c>
      <c r="E18" s="115" t="s">
        <v>215</v>
      </c>
      <c r="F18" s="77"/>
    </row>
    <row r="19" spans="1:7" ht="18" customHeight="1" x14ac:dyDescent="0.25">
      <c r="A19" s="116"/>
      <c r="B19" s="107"/>
      <c r="C19" s="108"/>
      <c r="D19" s="107"/>
      <c r="E19" s="77"/>
      <c r="F19" s="77"/>
    </row>
    <row r="20" spans="1:7" ht="18" customHeight="1" x14ac:dyDescent="0.25">
      <c r="A20" s="106" t="s">
        <v>216</v>
      </c>
      <c r="B20" s="107"/>
      <c r="C20" s="108"/>
      <c r="D20" s="107"/>
      <c r="E20" s="77"/>
      <c r="F20" s="77"/>
    </row>
    <row r="21" spans="1:7" s="65" customFormat="1" x14ac:dyDescent="0.25">
      <c r="A21" s="117">
        <v>44985</v>
      </c>
      <c r="B21" s="118" t="s">
        <v>217</v>
      </c>
      <c r="C21" s="119"/>
      <c r="D21" s="118" t="s">
        <v>218</v>
      </c>
      <c r="E21" s="120">
        <v>85</v>
      </c>
      <c r="F21" s="102"/>
    </row>
    <row r="22" spans="1:7" ht="18" customHeight="1" x14ac:dyDescent="0.25">
      <c r="C22" s="10"/>
      <c r="D22" s="11"/>
      <c r="E22" s="13"/>
      <c r="F22" s="11"/>
      <c r="G22" s="11"/>
    </row>
    <row r="23" spans="1:7" ht="18" customHeight="1" x14ac:dyDescent="0.25">
      <c r="C23" s="10"/>
      <c r="D23" s="11"/>
      <c r="E23" s="13"/>
      <c r="F23" s="11"/>
      <c r="G23" s="11"/>
    </row>
    <row r="24" spans="1:7" ht="18" customHeight="1" x14ac:dyDescent="0.25">
      <c r="C24" s="10"/>
      <c r="D24" s="11"/>
      <c r="E24" s="13"/>
      <c r="F24" s="11"/>
      <c r="G24" s="11"/>
    </row>
    <row r="25" spans="1:7" ht="18" customHeight="1" x14ac:dyDescent="0.25"/>
    <row r="26" spans="1:7" ht="18" customHeight="1" x14ac:dyDescent="0.25"/>
    <row r="27" spans="1:7" ht="18" customHeight="1" x14ac:dyDescent="0.25"/>
  </sheetData>
  <mergeCells count="7">
    <mergeCell ref="B7:F7"/>
    <mergeCell ref="A1:F1"/>
    <mergeCell ref="B2:F2"/>
    <mergeCell ref="B3:F3"/>
    <mergeCell ref="B4:F4"/>
    <mergeCell ref="B5:F5"/>
    <mergeCell ref="B6:F6"/>
  </mergeCells>
  <dataValidations count="1">
    <dataValidation allowBlank="1" showInputMessage="1" showErrorMessage="1" prompt="Insert additional rows as needed:_x000a_- 'right click' on a row number (left of screen)_x000a_- select 'Insert' (this will insert a row above it)" sqref="A9" xr:uid="{78C9E9BB-7257-4EC6-8BBF-DCE9237148EF}"/>
  </dataValidations>
  <pageMargins left="0.7" right="0.7" top="0.75" bottom="0.75" header="0.3" footer="0.3"/>
  <pageSetup paperSize="9" orientation="portrait" r:id="rId1"/>
  <headerFooter>
    <oddFooter>&amp;C_x000D_&amp;1#&amp;"Calibri"&amp;10&amp;K000000 IN CONFIDENCE-STAFF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DF43DC-DC50-44CF-A381-CB68D0B1B3B5}">
          <x14:formula1>
            <xm:f>'C:\Users\wjackson001\AppData\Local\Microsoft\Windows\INetCache\Content.Outlook\TMTZDRYX\[Spreadsheet of Gift Register - enter details here 2.xlsx]LISTS'!#REF!</xm:f>
          </x14:formula1>
          <xm:sqref>E22:E23 C19:C21</xm:sqref>
        </x14:dataValidation>
        <x14:dataValidation type="list" allowBlank="1" showInputMessage="1" showErrorMessage="1" prompt="UP TO $50" xr:uid="{473532B3-E968-4AD0-92CE-6BA02E9B4C76}">
          <x14:formula1>
            <xm:f>'C:\Users\wjackson001\AppData\Local\Microsoft\Windows\INetCache\Content.Outlook\TMTZDRYX\[Spreadsheet of Gift Register - enter details here 2.xlsx]LISTS'!#REF!</xm:f>
          </x14:formula1>
          <xm:sqref>G22:G24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ggregationStatus xmlns="6ffc27c9-43cd-4736-a5d6-c0484359aef4">Normal</AggregationStatus>
    <DataClassification xmlns="66704092-311d-4623-8c81-e111139b239e">EQC USE ONLY – IN-CONFIDENCE</DataClassification>
    <PRAText2 xmlns="6ffc27c9-43cd-4736-a5d6-c0484359aef4" xsi:nil="true"/>
    <Function xmlns="66704092-311d-4623-8c81-e111139b239e">Managing EQC</Function>
    <Activity xmlns="66704092-311d-4623-8c81-e111139b239e">Financial Management</Activity>
    <PRAText3 xmlns="6ffc27c9-43cd-4736-a5d6-c0484359aef4" xsi:nil="true"/>
    <Year xmlns="6ffc27c9-43cd-4736-a5d6-c0484359aef4">CE Expenses</Year>
    <DocumentType xmlns="66704092-311d-4623-8c81-e111139b239e" xsi:nil="true"/>
    <PRAType xmlns="6ffc27c9-43cd-4736-a5d6-c0484359aef4" xsi:nil="true"/>
    <PRAText4 xmlns="6ffc27c9-43cd-4736-a5d6-c0484359aef4" xsi:nil="true"/>
    <PRADateDisposal xmlns="6ffc27c9-43cd-4736-a5d6-c0484359aef4" xsi:nil="true"/>
    <Case xmlns="66704092-311d-4623-8c81-e111139b239e">NA</Case>
    <Narrative xmlns="66704092-311d-4623-8c81-e111139b239e" xsi:nil="true"/>
    <CategoryName xmlns="66704092-311d-4623-8c81-e111139b239e">Sensitive Expenditure</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Reporting - Internal</Subactivity>
    <lcf76f155ced4ddcb4097134ff3c332f xmlns="30434450-4706-4e21-a871-5b9f318a52b3">
      <Terms xmlns="http://schemas.microsoft.com/office/infopath/2007/PartnerControls"/>
    </lcf76f155ced4ddcb4097134ff3c332f>
    <TaxCatchAll xmlns="77f2ea15-2457-45ae-b05a-69f932904f88" xsi:nil="true"/>
    <Channel xmlns="01f02fde-e1ab-4b30-abcc-2528c424e877">NA</Channel>
    <Team xmlns="01f02fde-e1ab-4b30-abcc-2528c424e877">NA</Team>
    <Topic xmlns="30434450-4706-4e21-a871-5b9f318a52b3" xsi:nil="true"/>
    <SharedWithUsers xmlns="77f2ea15-2457-45ae-b05a-69f932904f88">
      <UserInfo>
        <DisplayName>SharingLinks.0131cd09-6fd8-4563-a774-d09abbe8d6bd.Flexible.2864c722-c7cb-4470-96c1-64b4c247ba89</DisplayName>
        <AccountId>72</AccountId>
        <AccountType/>
      </UserInfo>
      <UserInfo>
        <DisplayName>Chris Chainey</DisplayName>
        <AccountId>253</AccountId>
        <AccountType/>
      </UserInfo>
      <UserInfo>
        <DisplayName>Tracey Keenan</DisplayName>
        <AccountId>226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2CED0CAFDB3F214BB0174D961936865900C10D9D666F0A1F48AA10C4D71B24B497" ma:contentTypeVersion="45" ma:contentTypeDescription="Create a new document." ma:contentTypeScope="" ma:versionID="e43f3d21a91121b8a7734ef423d0dd51">
  <xsd:schema xmlns:xsd="http://www.w3.org/2001/XMLSchema" xmlns:xs="http://www.w3.org/2001/XMLSchema" xmlns:p="http://schemas.microsoft.com/office/2006/metadata/properties" xmlns:ns2="66704092-311d-4623-8c81-e111139b239e" xmlns:ns3="6ffc27c9-43cd-4736-a5d6-c0484359aef4" xmlns:ns4="01f02fde-e1ab-4b30-abcc-2528c424e877" xmlns:ns5="30434450-4706-4e21-a871-5b9f318a52b3" xmlns:ns6="77f2ea15-2457-45ae-b05a-69f932904f88" targetNamespace="http://schemas.microsoft.com/office/2006/metadata/properties" ma:root="true" ma:fieldsID="cc4703209184d5571dd8227b642cfa23" ns2:_="" ns3:_="" ns4:_="" ns5:_="" ns6:_="">
    <xsd:import namespace="66704092-311d-4623-8c81-e111139b239e"/>
    <xsd:import namespace="6ffc27c9-43cd-4736-a5d6-c0484359aef4"/>
    <xsd:import namespace="01f02fde-e1ab-4b30-abcc-2528c424e877"/>
    <xsd:import namespace="30434450-4706-4e21-a871-5b9f318a52b3"/>
    <xsd:import namespace="77f2ea15-2457-45ae-b05a-69f932904f88"/>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Channel" minOccurs="0"/>
                <xsd:element ref="ns4:Team" minOccurs="0"/>
                <xsd:element ref="ns5:Topic"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5:MediaServiceDateTaken" minOccurs="0"/>
                <xsd:element ref="ns5:MediaLengthInSeconds" minOccurs="0"/>
                <xsd:element ref="ns5:MediaServiceAutoTags" minOccurs="0"/>
                <xsd:element ref="ns5:lcf76f155ced4ddcb4097134ff3c332f" minOccurs="0"/>
                <xsd:element ref="ns6:TaxCatchAll" minOccurs="0"/>
                <xsd:element ref="ns5:MediaServiceGenerationTime" minOccurs="0"/>
                <xsd:element ref="ns5:MediaServiceEventHashCode" minOccurs="0"/>
                <xsd:element ref="ns5:MediaServiceLocation" minOccurs="0"/>
                <xsd:element ref="ns5:MediaServiceOCR"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Category Name" ma:default="NA"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Governance" ma:hidden="true" ma:internalName="Function" ma:readOnly="false">
      <xsd:simpleType>
        <xsd:restriction base="dms:Text">
          <xsd:maxLength value="255"/>
        </xsd:restriction>
      </xsd:simpleType>
    </xsd:element>
    <xsd:element name="Activity" ma:index="24" nillable="true" ma:displayName="Activity" ma:default="Chief Executive" ma:hidden="true" ma:internalName="Activity" ma:readOnly="false">
      <xsd:simpleType>
        <xsd:restriction base="dms:Text">
          <xsd:maxLength value="255"/>
        </xsd:restriction>
      </xsd:simpleType>
    </xsd:element>
    <xsd:element name="Subactivity" ma:index="25" nillable="true" ma:displayName="Subactivity" ma:default="Administration"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f02fde-e1ab-4b30-abcc-2528c424e877" elementFormDefault="qualified">
    <xsd:import namespace="http://schemas.microsoft.com/office/2006/documentManagement/types"/>
    <xsd:import namespace="http://schemas.microsoft.com/office/infopath/2007/PartnerControls"/>
    <xsd:element name="Channel" ma:index="28" nillable="true" ma:displayName="Channel" ma:default="NA" ma:hidden="true" ma:internalName="Channel" ma:readOnly="false">
      <xsd:simpleType>
        <xsd:restriction base="dms:Text">
          <xsd:maxLength value="255"/>
        </xsd:restriction>
      </xsd:simpleType>
    </xsd:element>
    <xsd:element name="Team" ma:index="29" nillable="true" ma:displayName="Team" ma:default="NA" ma:hidden="true" ma:internalName="Team"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434450-4706-4e21-a871-5b9f318a52b3" elementFormDefault="qualified">
    <xsd:import namespace="http://schemas.microsoft.com/office/2006/documentManagement/types"/>
    <xsd:import namespace="http://schemas.microsoft.com/office/infopath/2007/PartnerControls"/>
    <xsd:element name="Topic" ma:index="30" nillable="true" ma:displayName="Topic" ma:hidden="true" ma:internalName="Topic" ma:readOnly="false">
      <xsd:simpleType>
        <xsd:restriction base="dms:Text">
          <xsd:maxLength value="255"/>
        </xsd:restriction>
      </xsd:simpleType>
    </xsd:element>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MediaServiceAutoTags" ma:index="39" nillable="true" ma:displayName="Tags" ma:internalName="MediaServiceAutoTags"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889c2461-6b35-484a-98e2-0db039f2643a"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Location" ma:index="45" nillable="true" ma:displayName="Location" ma:indexed="true" ma:internalName="MediaServiceLocation"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ObjectDetectorVersions" ma:index="4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f2ea15-2457-45ae-b05a-69f932904f88"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element name="TaxCatchAll" ma:index="42" nillable="true" ma:displayName="Taxonomy Catch All Column" ma:hidden="true" ma:list="{e9356038-3f1e-4a53-a7fa-298314a9901e}" ma:internalName="TaxCatchAll" ma:showField="CatchAllData" ma:web="77f2ea15-2457-45ae-b05a-69f932904f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B35C39-3A5D-4801-BA29-CBDF65F1C1B0}">
  <ds:schemaRefs>
    <ds:schemaRef ds:uri="http://schemas.microsoft.com/sharepoint/v3/contenttype/forms"/>
  </ds:schemaRefs>
</ds:datastoreItem>
</file>

<file path=customXml/itemProps2.xml><?xml version="1.0" encoding="utf-8"?>
<ds:datastoreItem xmlns:ds="http://schemas.openxmlformats.org/officeDocument/2006/customXml" ds:itemID="{A2804639-1887-49C3-9AC2-7A681C1C5B1B}">
  <ds:schemaRefs>
    <ds:schemaRef ds:uri="http://schemas.microsoft.com/office/2006/metadata/properties"/>
    <ds:schemaRef ds:uri="http://schemas.microsoft.com/office/infopath/2007/PartnerControls"/>
    <ds:schemaRef ds:uri="6ffc27c9-43cd-4736-a5d6-c0484359aef4"/>
    <ds:schemaRef ds:uri="66704092-311d-4623-8c81-e111139b239e"/>
    <ds:schemaRef ds:uri="30434450-4706-4e21-a871-5b9f318a52b3"/>
    <ds:schemaRef ds:uri="77f2ea15-2457-45ae-b05a-69f932904f88"/>
    <ds:schemaRef ds:uri="01f02fde-e1ab-4b30-abcc-2528c424e877"/>
  </ds:schemaRefs>
</ds:datastoreItem>
</file>

<file path=customXml/itemProps3.xml><?xml version="1.0" encoding="utf-8"?>
<ds:datastoreItem xmlns:ds="http://schemas.openxmlformats.org/officeDocument/2006/customXml" ds:itemID="{B350EFCD-0AD9-41CB-A64F-AE455EF74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4092-311d-4623-8c81-e111139b239e"/>
    <ds:schemaRef ds:uri="6ffc27c9-43cd-4736-a5d6-c0484359aef4"/>
    <ds:schemaRef ds:uri="01f02fde-e1ab-4b30-abcc-2528c424e877"/>
    <ds:schemaRef ds:uri="30434450-4706-4e21-a871-5b9f318a52b3"/>
    <ds:schemaRef ds:uri="77f2ea15-2457-45ae-b05a-69f932904f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96BDCC-7774-4ADC-8862-9A1B0CAFF65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Travel</vt:lpstr>
      <vt:lpstr>Hospitality</vt:lpstr>
      <vt:lpstr>All Other Expenses</vt:lpstr>
      <vt:lpstr>Gifts and Benefits</vt:lpstr>
    </vt:vector>
  </TitlesOfParts>
  <Manager/>
  <Company>The Earthquake Commission (EQC)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Moore</dc:creator>
  <cp:keywords/>
  <dc:description/>
  <cp:lastModifiedBy>Fleur Baker</cp:lastModifiedBy>
  <cp:revision/>
  <dcterms:created xsi:type="dcterms:W3CDTF">2017-08-20T22:27:27Z</dcterms:created>
  <dcterms:modified xsi:type="dcterms:W3CDTF">2023-07-31T01:31:40Z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0x0101002CED0CAFDB3F214BB0174D961936865900C10D9D666F0A1F48AA10C4D71B24B497</vt:lpwstr>
  </property>
  <property fmtid="{D5CDD505-2E9C-101B-9397-08002B2CF9AE}" pid="3" name="_dlc_DocId">
    <vt:lpwstr>CHEX-141347100-973</vt:lpwstr>
  </property>
  <property fmtid="{D5CDD505-2E9C-101B-9397-08002B2CF9AE}" pid="4" name="_dlc_DocIdItemGuid">
    <vt:lpwstr>2807bf19-b5cf-47ae-8fc1-2829958ab7e3</vt:lpwstr>
  </property>
  <property fmtid="{D5CDD505-2E9C-101B-9397-08002B2CF9AE}" pid="5" name="_dlc_DocIdUrl">
    <vt:lpwstr>https://eqcnz.sharepoint.com/sites/DMSChiefExec/_layouts/15/DocIdRedir.aspx?ID=CHEX-141347100-973, CHEX-141347100-973</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y fmtid="{D5CDD505-2E9C-101B-9397-08002B2CF9AE}" pid="8" name="MSIP_Label_33315ce2-72d4-49f4-9b78-787fb40d56de_Enabled">
    <vt:lpwstr>true</vt:lpwstr>
  </property>
  <property fmtid="{D5CDD505-2E9C-101B-9397-08002B2CF9AE}" pid="9" name="MSIP_Label_33315ce2-72d4-49f4-9b78-787fb40d56de_SetDate">
    <vt:lpwstr>2021-12-15T20:38:33Z</vt:lpwstr>
  </property>
  <property fmtid="{D5CDD505-2E9C-101B-9397-08002B2CF9AE}" pid="10" name="MSIP_Label_33315ce2-72d4-49f4-9b78-787fb40d56de_Method">
    <vt:lpwstr>Privileged</vt:lpwstr>
  </property>
  <property fmtid="{D5CDD505-2E9C-101B-9397-08002B2CF9AE}" pid="11" name="MSIP_Label_33315ce2-72d4-49f4-9b78-787fb40d56de_Name">
    <vt:lpwstr>IN CONFIDENCE-STAFF</vt:lpwstr>
  </property>
  <property fmtid="{D5CDD505-2E9C-101B-9397-08002B2CF9AE}" pid="12" name="MSIP_Label_33315ce2-72d4-49f4-9b78-787fb40d56de_SiteId">
    <vt:lpwstr>86a6f104-40bb-42f9-80b8-db92c7ff68b2</vt:lpwstr>
  </property>
  <property fmtid="{D5CDD505-2E9C-101B-9397-08002B2CF9AE}" pid="13" name="MSIP_Label_33315ce2-72d4-49f4-9b78-787fb40d56de_ActionId">
    <vt:lpwstr>5e10dccd-9790-411c-9fbb-265694d8cea4</vt:lpwstr>
  </property>
  <property fmtid="{D5CDD505-2E9C-101B-9397-08002B2CF9AE}" pid="14" name="MSIP_Label_33315ce2-72d4-49f4-9b78-787fb40d56de_ContentBits">
    <vt:lpwstr>2</vt:lpwstr>
  </property>
  <property fmtid="{D5CDD505-2E9C-101B-9397-08002B2CF9AE}" pid="15" name="SharedWithUsers">
    <vt:lpwstr>2699;#Fleur Baker;#72;#Wendy Jackson</vt:lpwstr>
  </property>
  <property fmtid="{D5CDD505-2E9C-101B-9397-08002B2CF9AE}" pid="16" name="MediaServiceImageTags">
    <vt:lpwstr/>
  </property>
</Properties>
</file>