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CHyslop001\Downloads\"/>
    </mc:Choice>
  </mc:AlternateContent>
  <xr:revisionPtr revIDLastSave="0" documentId="8_{66847EFE-983D-4B8A-A0E3-A463C9CF2446}" xr6:coauthVersionLast="47" xr6:coauthVersionMax="47" xr10:uidLastSave="{00000000-0000-0000-0000-000000000000}"/>
  <bookViews>
    <workbookView xWindow="28680" yWindow="-330" windowWidth="29040" windowHeight="15840" firstSheet="2"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Hospitality!$A$1:$E$31</definedName>
    <definedName name="_xlnm.Print_Area" localSheetId="1">'Summary and sign-off'!$A$1:$F$23</definedName>
    <definedName name="_xlnm.Print_Area" localSheetId="2">Travel!$A$1:$E$131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1" l="1"/>
  <c r="B68" i="1"/>
  <c r="B67" i="1"/>
  <c r="B66" i="1"/>
  <c r="B61" i="1"/>
  <c r="B55" i="1"/>
  <c r="B28" i="1"/>
  <c r="B27" i="1"/>
  <c r="D25" i="4" l="1"/>
  <c r="C25" i="3"/>
  <c r="C24" i="2"/>
  <c r="C97" i="1"/>
  <c r="C12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4" i="2" s="1"/>
  <c r="F60" i="13"/>
  <c r="E25" i="4" s="1"/>
  <c r="F59" i="13"/>
  <c r="D25" i="3" s="1"/>
  <c r="F57" i="13"/>
  <c r="D120" i="1" s="1"/>
  <c r="F56" i="13"/>
  <c r="D97" i="1" s="1"/>
  <c r="F55" i="13"/>
  <c r="D22" i="1" s="1"/>
  <c r="C13" i="13"/>
  <c r="C12" i="13"/>
  <c r="C11" i="13"/>
  <c r="C16" i="13" l="1"/>
  <c r="C17" i="13"/>
  <c r="B5" i="4" l="1"/>
  <c r="B4" i="4"/>
  <c r="B5" i="3"/>
  <c r="B4" i="3"/>
  <c r="B5" i="2"/>
  <c r="B4" i="2"/>
  <c r="B5" i="1"/>
  <c r="B4" i="1"/>
  <c r="C15" i="13" l="1"/>
  <c r="F12" i="13" l="1"/>
  <c r="C25" i="4"/>
  <c r="F11" i="13" s="1"/>
  <c r="F13" i="13" l="1"/>
  <c r="B120" i="1"/>
  <c r="B17" i="13" s="1"/>
  <c r="B97" i="1"/>
  <c r="B16" i="13" s="1"/>
  <c r="B22" i="1"/>
  <c r="B15" i="13" s="1"/>
  <c r="B25" i="3" l="1"/>
  <c r="B13" i="13" s="1"/>
  <c r="B24" i="2"/>
  <c r="B12" i="13" s="1"/>
  <c r="B11" i="13" l="1"/>
  <c r="B1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0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<sst xmlns="http://schemas.openxmlformats.org/spreadsheetml/2006/main" count="442" uniqueCount="210">
  <si>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</si>
  <si>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</si>
  <si>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</si>
  <si>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</si>
  <si>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</si>
  <si>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</si>
  <si>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</si>
  <si>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</si>
  <si>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</si>
  <si>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</si>
  <si>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</si>
  <si>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</si>
  <si>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</si>
  <si>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</si>
  <si>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</si>
  <si>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</si>
  <si>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</si>
  <si>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</si>
  <si>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</si>
  <si>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</si>
  <si>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</si>
  <si>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</si>
  <si>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</si>
  <si>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</si>
  <si>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</si>
  <si>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</si>
  <si>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</si>
  <si>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</si>
  <si>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</si>
  <si>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</si>
  <si>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</si>
  <si>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</si>
  <si>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</si>
  <si>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</si>
  <si>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</si>
  <si>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</si>
  <si>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</si>
  <si>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</si>
  <si>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</si>
  <si>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</si>
  <si>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</si>
  <si>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</si>
  <si>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</si>
  <si>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</si>
  <si>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</si>
  <si>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</si>
  <si>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</si>
  <si>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</si>
  <si>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</si>
  <si>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</si>
  <si>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</si>
  <si>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</si>
  <si>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</si>
  <si>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Earthquake Commission</t>
  </si>
  <si>
    <t>Chief Executive**</t>
  </si>
  <si>
    <t>Tina Mitchell</t>
  </si>
  <si>
    <t>Disclosure period start***</t>
  </si>
  <si>
    <t>Disclosure period end***</t>
  </si>
  <si>
    <t>Agency totals check</t>
  </si>
  <si>
    <t>Chief Executive approval****</t>
  </si>
  <si>
    <t>This disclosure has been approved by the Chief Executive</t>
  </si>
  <si>
    <t>Other sign-off****</t>
  </si>
  <si>
    <t>Chris Black, Chair</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</si>
  <si>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</si>
  <si>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</si>
  <si>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</si>
  <si>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</si>
  <si>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</si>
  <si>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</si>
  <si>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</si>
  <si>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</si>
  <si>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</si>
  <si>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</si>
  <si>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</si>
  <si>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</si>
  <si>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</si>
  <si>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</si>
  <si>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</si>
  <si>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</si>
  <si>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</si>
  <si>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</si>
  <si>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</si>
  <si>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</si>
  <si>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</si>
  <si>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</si>
  <si>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</si>
  <si>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</si>
  <si>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</si>
  <si>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</si>
  <si>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</si>
  <si>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</si>
  <si>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</si>
  <si>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</si>
  <si>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</si>
  <si>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</si>
  <si>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</si>
  <si>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</si>
  <si>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</si>
  <si>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</si>
  <si>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</si>
  <si>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</si>
  <si>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</si>
  <si>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</si>
  <si>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</si>
  <si>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</si>
  <si>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</si>
  <si>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</si>
  <si>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</si>
  <si>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</si>
  <si>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</si>
  <si>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</si>
  <si>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</si>
  <si>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</si>
  <si>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</si>
  <si>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</si>
  <si>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</si>
  <si>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</si>
  <si>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</si>
  <si>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</si>
  <si>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</si>
  <si>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</si>
  <si>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</si>
  <si>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</si>
  <si>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</si>
  <si>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</si>
  <si>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</si>
  <si>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</si>
  <si>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</si>
  <si>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</si>
  <si>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ELT Strategy Day</t>
  </si>
  <si>
    <t>Flight</t>
  </si>
  <si>
    <t>Christchurch</t>
  </si>
  <si>
    <t>Meetings with Insurers</t>
  </si>
  <si>
    <t>Dinner</t>
  </si>
  <si>
    <t>Auckland</t>
  </si>
  <si>
    <t>Hotel</t>
  </si>
  <si>
    <t>Flight Booking Fee</t>
  </si>
  <si>
    <t>Wellington</t>
  </si>
  <si>
    <t>Meetings with Insurers with Chair</t>
  </si>
  <si>
    <t>Taxi</t>
  </si>
  <si>
    <t xml:space="preserve">Meeting with Minister </t>
  </si>
  <si>
    <t>Meetings in Christchurch Office</t>
  </si>
  <si>
    <t>Flight Amendment Fee</t>
  </si>
  <si>
    <t>Board Meeting</t>
  </si>
  <si>
    <t>Hotel Booking Fee</t>
  </si>
  <si>
    <t>Board Meetings</t>
  </si>
  <si>
    <t>Board &amp; Lianne Dalziel Dinner</t>
  </si>
  <si>
    <t>Commissioner Induction Meetings</t>
  </si>
  <si>
    <t>Parking</t>
  </si>
  <si>
    <t xml:space="preserve">Commissioner Induction &amp; meetings </t>
  </si>
  <si>
    <t>Board and ELT Meetings</t>
  </si>
  <si>
    <t>Breakfast</t>
  </si>
  <si>
    <t xml:space="preserve">Cultural Capability Wananga </t>
  </si>
  <si>
    <t xml:space="preserve">Global Women &amp; Meetings </t>
  </si>
  <si>
    <t>Global Women</t>
  </si>
  <si>
    <t>External Stakeholder Meeting</t>
  </si>
  <si>
    <t>IOD Maori Governance Forum</t>
  </si>
  <si>
    <t>IOD presentation and Meetings</t>
  </si>
  <si>
    <t>Meetings</t>
  </si>
  <si>
    <t>Diner</t>
  </si>
  <si>
    <t xml:space="preserve">Meetings </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</si>
  <si>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</si>
  <si>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</si>
  <si>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</si>
  <si>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</si>
  <si>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</si>
  <si>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</si>
  <si>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</si>
  <si>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</si>
  <si>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</si>
  <si>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</si>
  <si>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</si>
  <si>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</si>
  <si>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</si>
  <si>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</si>
  <si>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</si>
  <si>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</si>
  <si>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</si>
  <si>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Lunch</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</si>
  <si>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</si>
  <si>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</si>
  <si>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</si>
  <si>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</si>
  <si>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</si>
  <si>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</si>
  <si>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</si>
  <si>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</si>
  <si>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</si>
  <si>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Thank you and acknowledgement cards x 5</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</si>
  <si>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</si>
  <si>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</si>
  <si>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</si>
  <si>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</si>
  <si>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</si>
  <si>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</si>
  <si>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</si>
  <si>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</si>
  <si>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</si>
  <si>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</si>
  <si>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</si>
  <si>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Flowers</t>
  </si>
  <si>
    <t>Dentons</t>
  </si>
  <si>
    <t>Minter Ellison Rudd Watts</t>
  </si>
  <si>
    <t>Aon</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</si>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</sst>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1"/>
      <color theme="1"/>
      <name val="Calibri"/>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1">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4" fontId="0" fillId="0" borderId="0" xfId="0" applyNumberFormat="1" applyProtection="1">
      <protection locked="0"/>
    </xf>
    <xf numFmtId="2" fontId="0" fillId="0" borderId="0" xfId="0" applyNumberFormat="1" applyProtection="1">
      <protection locked="0"/>
    </xf>
    <xf numFmtId="167" fontId="15" fillId="0" borderId="3" xfId="0" applyNumberFormat="1" applyFont="1" applyBorder="1" applyAlignment="1" applyProtection="1">
      <alignment vertical="center"/>
      <protection locked="0"/>
    </xf>
    <xf numFmtId="164" fontId="15" fillId="0" borderId="4" xfId="0" applyNumberFormat="1" applyFont="1" applyBorder="1" applyAlignment="1" applyProtection="1">
      <alignment vertical="center" wrapText="1"/>
      <protection locked="0"/>
    </xf>
    <xf numFmtId="0" fontId="15" fillId="0" borderId="4" xfId="0" applyFont="1" applyBorder="1" applyAlignment="1" applyProtection="1">
      <alignment vertical="center" wrapText="1"/>
      <protection locked="0"/>
    </xf>
    <xf numFmtId="0" fontId="15" fillId="0" borderId="5" xfId="0" applyFont="1" applyBorder="1" applyAlignment="1" applyProtection="1">
      <alignment vertical="center" wrapText="1"/>
      <protection locked="0"/>
    </xf>
    <xf numFmtId="0" fontId="0" fillId="0" borderId="0" xfId="0" applyAlignment="1" applyProtection="1">
      <alignment horizontal="left" vertical="top"/>
      <protection locked="0"/>
    </xf>
    <xf numFmtId="14" fontId="0" fillId="0" borderId="0" xfId="0" applyNumberFormat="1" applyAlignment="1" applyProtection="1">
      <alignment horizontal="right"/>
      <protection locked="0"/>
    </xf>
    <xf numFmtId="14" fontId="0" fillId="0" borderId="0" xfId="0" applyNumberFormat="1" applyAlignment="1" applyProtection="1">
      <alignment horizontal="right" vertical="top"/>
      <protection locked="0"/>
    </xf>
    <xf numFmtId="4" fontId="0" fillId="0" borderId="0" xfId="0" applyNumberFormat="1" applyAlignment="1" applyProtection="1">
      <alignment horizontal="right" vertical="top"/>
      <protection locked="0"/>
    </xf>
    <xf numFmtId="164" fontId="15" fillId="11" borderId="11" xfId="0" applyNumberFormat="1" applyFont="1" applyFill="1" applyBorder="1" applyAlignment="1" applyProtection="1">
      <alignment vertical="center" wrapText="1"/>
      <protection locked="0"/>
    </xf>
    <xf numFmtId="2" fontId="0" fillId="0" borderId="0" xfId="0" applyNumberFormat="1" applyAlignment="1" applyProtection="1">
      <alignment horizontal="right"/>
      <protection locked="0"/>
    </xf>
    <xf numFmtId="14" fontId="37" fillId="11" borderId="0" xfId="0" applyNumberFormat="1" applyFont="1" applyFill="1" applyAlignment="1" applyProtection="1">
      <alignment horizontal="right" vertical="top"/>
      <protection locked="0"/>
    </xf>
    <xf numFmtId="0" fontId="0" fillId="11" borderId="0" xfId="0" applyFill="1" applyAlignment="1" applyProtection="1">
      <alignment horizontal="left" vertical="top"/>
      <protection locked="0"/>
    </xf>
    <xf numFmtId="0" fontId="0" fillId="11" borderId="0" xfId="0" applyFill="1" applyProtection="1">
      <protection locked="0"/>
    </xf>
    <xf numFmtId="14" fontId="0" fillId="11" borderId="0" xfId="0" applyNumberFormat="1" applyFill="1" applyProtection="1">
      <protection locked="0"/>
    </xf>
    <xf numFmtId="2" fontId="0" fillId="11" borderId="0" xfId="0" applyNumberFormat="1" applyFill="1" applyProtection="1">
      <protection locked="0"/>
    </xf>
    <xf numFmtId="164" fontId="15" fillId="11" borderId="9" xfId="0" applyNumberFormat="1" applyFont="1" applyFill="1" applyBorder="1" applyAlignment="1" applyProtection="1">
      <alignment vertical="center" wrapText="1"/>
      <protection locked="0"/>
    </xf>
    <xf numFmtId="4" fontId="0" fillId="11" borderId="0" xfId="0" applyNumberFormat="1" applyFill="1" applyAlignment="1" applyProtection="1">
      <alignment horizontal="right" vertical="top"/>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19" sqref="A19"/>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95" t="s">
        <v>1</v>
      </c>
    </row>
    <row r="3" spans="1:2" ht="17.25" customHeight="1" x14ac:dyDescent="0.2"/>
    <row r="4" spans="1:2" ht="23.25" customHeight="1" x14ac:dyDescent="0.2">
      <c r="A4" s="11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70"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6"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ht="17.25" customHeight="1" x14ac:dyDescent="0.2">
      <c r="A51" s="46" t="s">
        <v>44</v>
      </c>
    </row>
    <row r="52" spans="1:1" ht="17.25" customHeight="1" x14ac:dyDescent="0.2">
      <c r="A52" s="46"/>
    </row>
    <row r="53" spans="1:1" ht="22.5" customHeight="1" x14ac:dyDescent="0.2">
      <c r="A53" s="42" t="s">
        <v>45</v>
      </c>
    </row>
    <row r="54" spans="1:1" ht="32.25" customHeight="1" x14ac:dyDescent="0.2">
      <c r="A54" s="105" t="s">
        <v>46</v>
      </c>
    </row>
    <row r="55" spans="1:1" ht="17.25" customHeight="1" x14ac:dyDescent="0.2">
      <c r="A55" s="50" t="s">
        <v>47</v>
      </c>
    </row>
    <row r="56" spans="1:1" ht="17.25" customHeight="1" x14ac:dyDescent="0.2">
      <c r="A56" s="51" t="s">
        <v>48</v>
      </c>
    </row>
    <row r="57" spans="1:1" ht="17.25" customHeight="1" x14ac:dyDescent="0.2">
      <c r="A57" s="66" t="s">
        <v>49</v>
      </c>
    </row>
    <row r="58" spans="1:1" ht="17.25" customHeight="1" x14ac:dyDescent="0.2">
      <c r="A58" s="52" t="s">
        <v>50</v>
      </c>
    </row>
    <row r="59" spans="1:1" x14ac:dyDescent="0.2"/>
    <row r="61" spans="1:1" hidden="1" x14ac:dyDescent="0.2">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2018&amp;C_x000D_&amp;1#&amp;"Calibri"&amp;10&amp;K000000 IN CONFIDENCE-STAFF&amp;RWorksheet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B13" sqref="B13"/>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54" t="s">
        <v>51</v>
      </c>
      <c r="B1" s="154"/>
      <c r="C1" s="154"/>
      <c r="D1" s="154"/>
      <c r="E1" s="154"/>
      <c r="F1" s="154"/>
      <c r="G1" s="17"/>
      <c r="H1" s="17"/>
      <c r="I1" s="17"/>
      <c r="J1" s="17"/>
      <c r="K1" s="17"/>
    </row>
    <row r="2" spans="1:11" ht="21" customHeight="1" x14ac:dyDescent="0.2">
      <c r="A2" s="3" t="s">
        <v>52</v>
      </c>
      <c r="B2" s="155" t="s">
        <v>53</v>
      </c>
      <c r="C2" s="155"/>
      <c r="D2" s="155"/>
      <c r="E2" s="155"/>
      <c r="F2" s="155"/>
      <c r="G2" s="17"/>
      <c r="H2" s="17"/>
      <c r="I2" s="17"/>
      <c r="J2" s="17"/>
      <c r="K2" s="17"/>
    </row>
    <row r="3" spans="1:11" ht="21" customHeight="1" x14ac:dyDescent="0.2">
      <c r="A3" s="3" t="s">
        <v>54</v>
      </c>
      <c r="B3" s="155" t="s">
        <v>55</v>
      </c>
      <c r="C3" s="155"/>
      <c r="D3" s="155"/>
      <c r="E3" s="155"/>
      <c r="F3" s="155"/>
      <c r="G3" s="17"/>
      <c r="H3" s="17"/>
      <c r="I3" s="17"/>
      <c r="J3" s="17"/>
      <c r="K3" s="17"/>
    </row>
    <row r="4" spans="1:11" ht="21" customHeight="1" x14ac:dyDescent="0.2">
      <c r="A4" s="3" t="s">
        <v>56</v>
      </c>
      <c r="B4" s="156">
        <v>44378</v>
      </c>
      <c r="C4" s="156"/>
      <c r="D4" s="156"/>
      <c r="E4" s="156"/>
      <c r="F4" s="156"/>
      <c r="G4" s="17"/>
      <c r="H4" s="17"/>
      <c r="I4" s="17"/>
      <c r="J4" s="17"/>
      <c r="K4" s="17"/>
    </row>
    <row r="5" spans="1:11" ht="21" customHeight="1" x14ac:dyDescent="0.2">
      <c r="A5" s="3" t="s">
        <v>57</v>
      </c>
      <c r="B5" s="156">
        <v>44742</v>
      </c>
      <c r="C5" s="156"/>
      <c r="D5" s="156"/>
      <c r="E5" s="156"/>
      <c r="F5" s="156"/>
      <c r="G5" s="17"/>
      <c r="H5" s="17"/>
      <c r="I5" s="17"/>
      <c r="J5" s="17"/>
      <c r="K5" s="17"/>
    </row>
    <row r="6" spans="1:11" ht="21" customHeight="1" x14ac:dyDescent="0.2">
      <c r="A6" s="3" t="s">
        <v>58</v>
      </c>
      <c r="B6" s="153" t="str">
        <f>IF(AND(Travel!B7&lt;&gt;A30,Hospitality!B7&lt;&gt;A30,'All other expenses'!B7&lt;&gt;A30,'Gifts and benefits'!B7&lt;&gt;A30),A31,IF(AND(Travel!B7=A30,Hospitality!B7=A30,'All other expenses'!B7=A30,'Gifts and benefits'!B7=A30),A33,A32))</f>
        <v>Data and totals checked on all sheets</v>
      </c>
      <c r="C6" s="153"/>
      <c r="D6" s="153"/>
      <c r="E6" s="153"/>
      <c r="F6" s="153"/>
      <c r="G6" s="23"/>
      <c r="H6" s="17"/>
      <c r="I6" s="17"/>
      <c r="J6" s="17"/>
      <c r="K6" s="17"/>
    </row>
    <row r="7" spans="1:11" ht="21" customHeight="1" x14ac:dyDescent="0.2">
      <c r="A7" s="3" t="s">
        <v>59</v>
      </c>
      <c r="B7" s="152" t="s">
        <v>60</v>
      </c>
      <c r="C7" s="152"/>
      <c r="D7" s="152"/>
      <c r="E7" s="152"/>
      <c r="F7" s="152"/>
      <c r="G7" s="23"/>
      <c r="H7" s="17"/>
      <c r="I7" s="17"/>
      <c r="J7" s="17"/>
      <c r="K7" s="17"/>
    </row>
    <row r="8" spans="1:11" ht="21" customHeight="1" x14ac:dyDescent="0.2">
      <c r="A8" s="3" t="s">
        <v>61</v>
      </c>
      <c r="B8" s="152" t="s">
        <v>62</v>
      </c>
      <c r="C8" s="152"/>
      <c r="D8" s="152"/>
      <c r="E8" s="152"/>
      <c r="F8" s="152"/>
      <c r="G8" s="23"/>
      <c r="H8" s="17"/>
      <c r="I8" s="17"/>
      <c r="J8" s="17"/>
      <c r="K8" s="17"/>
    </row>
    <row r="9" spans="1:11" ht="66.75" customHeight="1" x14ac:dyDescent="0.2">
      <c r="A9" s="151" t="s">
        <v>63</v>
      </c>
      <c r="B9" s="151"/>
      <c r="C9" s="151"/>
      <c r="D9" s="151"/>
      <c r="E9" s="151"/>
      <c r="F9" s="151"/>
      <c r="G9" s="23"/>
      <c r="H9" s="17"/>
      <c r="I9" s="17"/>
      <c r="J9" s="17"/>
      <c r="K9" s="17"/>
    </row>
    <row r="10" spans="1:11" s="94" customFormat="1" ht="36" customHeight="1" x14ac:dyDescent="0.2">
      <c r="A10" s="88" t="s">
        <v>64</v>
      </c>
      <c r="B10" s="89" t="s">
        <v>65</v>
      </c>
      <c r="C10" s="89" t="s">
        <v>66</v>
      </c>
      <c r="D10" s="90"/>
      <c r="E10" s="91" t="s">
        <v>29</v>
      </c>
      <c r="F10" s="92" t="s">
        <v>67</v>
      </c>
      <c r="G10" s="93"/>
      <c r="H10" s="93"/>
      <c r="I10" s="93"/>
      <c r="J10" s="93"/>
      <c r="K10" s="93"/>
    </row>
    <row r="11" spans="1:11" ht="27.75" customHeight="1" x14ac:dyDescent="0.2">
      <c r="A11" s="8" t="s">
        <v>68</v>
      </c>
      <c r="B11" s="60">
        <f>B15+B16+B17</f>
        <v>6070.1830000000009</v>
      </c>
      <c r="C11" s="67" t="str">
        <f>IF(Travel!B6="",A34,Travel!B6)</f>
        <v>Figures include GST (where applicable)</v>
      </c>
      <c r="D11" s="6"/>
      <c r="E11" s="8" t="s">
        <v>69</v>
      </c>
      <c r="F11" s="33">
        <f>'Gifts and benefits'!C25</f>
        <v>3</v>
      </c>
      <c r="G11" s="29"/>
      <c r="H11" s="29"/>
      <c r="I11" s="29"/>
      <c r="J11" s="29"/>
      <c r="K11" s="29"/>
    </row>
    <row r="12" spans="1:11" ht="27.75" customHeight="1" x14ac:dyDescent="0.2">
      <c r="A12" s="8" t="s">
        <v>24</v>
      </c>
      <c r="B12" s="60">
        <f>Hospitality!B24</f>
        <v>0</v>
      </c>
      <c r="C12" s="67" t="str">
        <f>IF(Hospitality!B6="",A34,Hospitality!B6)</f>
        <v>Figures include GST (where applicable)</v>
      </c>
      <c r="D12" s="6"/>
      <c r="E12" s="8" t="s">
        <v>70</v>
      </c>
      <c r="F12" s="33">
        <f>'Gifts and benefits'!C26</f>
        <v>3</v>
      </c>
      <c r="G12" s="29"/>
      <c r="H12" s="29"/>
      <c r="I12" s="29"/>
      <c r="J12" s="29"/>
      <c r="K12" s="29"/>
    </row>
    <row r="13" spans="1:11" ht="27.75" customHeight="1" x14ac:dyDescent="0.2">
      <c r="A13" s="8" t="s">
        <v>71</v>
      </c>
      <c r="B13" s="60">
        <f>'All other expenses'!B25</f>
        <v>36.5</v>
      </c>
      <c r="C13" s="67" t="str">
        <f>IF('All other expenses'!B6="",A34,'All other expenses'!B6)</f>
        <v>Figures include GST (where applicable)</v>
      </c>
      <c r="D13" s="6"/>
      <c r="E13" s="8" t="s">
        <v>72</v>
      </c>
      <c r="F13" s="33">
        <f>'Gifts and benefits'!C27</f>
        <v>0</v>
      </c>
      <c r="G13" s="17"/>
      <c r="H13" s="17"/>
      <c r="I13" s="17"/>
      <c r="J13" s="17"/>
      <c r="K13" s="17"/>
    </row>
    <row r="14" spans="1:11" ht="12.75" customHeight="1" x14ac:dyDescent="0.2">
      <c r="A14" s="7"/>
      <c r="B14" s="61"/>
      <c r="C14" s="68"/>
      <c r="D14" s="34"/>
      <c r="E14" s="6"/>
      <c r="F14" s="35"/>
      <c r="G14" s="17"/>
      <c r="H14" s="17"/>
      <c r="I14" s="17"/>
      <c r="J14" s="17"/>
      <c r="K14" s="17"/>
    </row>
    <row r="15" spans="1:11" ht="27.75" customHeight="1" x14ac:dyDescent="0.2">
      <c r="A15" s="9" t="s">
        <v>73</v>
      </c>
      <c r="B15" s="62">
        <f>Travel!B22</f>
        <v>0</v>
      </c>
      <c r="C15" s="69" t="str">
        <f>C11</f>
        <v>Figures include GST (where applicable)</v>
      </c>
      <c r="D15" s="6"/>
      <c r="E15" s="6"/>
      <c r="F15" s="35"/>
      <c r="G15" s="17"/>
      <c r="H15" s="17"/>
      <c r="I15" s="17"/>
      <c r="J15" s="17"/>
      <c r="K15" s="17"/>
    </row>
    <row r="16" spans="1:11" ht="27.75" customHeight="1" x14ac:dyDescent="0.2">
      <c r="A16" s="9" t="s">
        <v>74</v>
      </c>
      <c r="B16" s="62">
        <f>Travel!B97</f>
        <v>6070.1830000000009</v>
      </c>
      <c r="C16" s="69" t="str">
        <f>C11</f>
        <v>Figures include GST (where applicable)</v>
      </c>
      <c r="D16" s="36"/>
      <c r="E16" s="6"/>
      <c r="F16" s="37"/>
      <c r="G16" s="17"/>
      <c r="H16" s="17"/>
      <c r="I16" s="17"/>
      <c r="J16" s="17"/>
      <c r="K16" s="17"/>
    </row>
    <row r="17" spans="1:11" ht="27.75" customHeight="1" x14ac:dyDescent="0.2">
      <c r="A17" s="9" t="s">
        <v>75</v>
      </c>
      <c r="B17" s="62">
        <f>Travel!B120</f>
        <v>0</v>
      </c>
      <c r="C17" s="69" t="str">
        <f>C11</f>
        <v>Figures include GST (where applicable)</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76</v>
      </c>
      <c r="B19" s="19"/>
      <c r="C19" s="17"/>
      <c r="D19" s="17"/>
      <c r="E19" s="17"/>
      <c r="F19" s="17"/>
      <c r="G19" s="17"/>
      <c r="H19" s="17"/>
      <c r="I19" s="17"/>
      <c r="J19" s="17"/>
      <c r="K19" s="17"/>
    </row>
    <row r="20" spans="1:11" x14ac:dyDescent="0.2">
      <c r="A20" s="20" t="s">
        <v>77</v>
      </c>
      <c r="D20" s="17"/>
      <c r="E20" s="17"/>
      <c r="F20" s="17"/>
      <c r="G20" s="17"/>
      <c r="H20" s="17"/>
      <c r="I20" s="17"/>
      <c r="J20" s="17"/>
      <c r="K20" s="17"/>
    </row>
    <row r="21" spans="1:11" ht="12.6" customHeight="1" x14ac:dyDescent="0.2">
      <c r="A21" s="20" t="s">
        <v>78</v>
      </c>
      <c r="D21" s="17"/>
      <c r="E21" s="17"/>
      <c r="F21" s="17"/>
      <c r="G21" s="17"/>
      <c r="H21" s="17"/>
      <c r="I21" s="17"/>
      <c r="J21" s="17"/>
      <c r="K21" s="17"/>
    </row>
    <row r="22" spans="1:11" ht="12.6" customHeight="1" x14ac:dyDescent="0.2">
      <c r="A22" s="20" t="s">
        <v>79</v>
      </c>
      <c r="D22" s="17"/>
      <c r="E22" s="17"/>
      <c r="F22" s="17"/>
      <c r="G22" s="17"/>
      <c r="H22" s="17"/>
      <c r="I22" s="17"/>
      <c r="J22" s="17"/>
      <c r="K22" s="17"/>
    </row>
    <row r="23" spans="1:11" ht="12.6" customHeight="1" x14ac:dyDescent="0.2">
      <c r="A23" s="20" t="s">
        <v>80</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81</v>
      </c>
      <c r="B25" s="13"/>
      <c r="C25" s="13"/>
      <c r="D25" s="13"/>
      <c r="E25" s="13"/>
      <c r="F25" s="13"/>
      <c r="G25" s="17"/>
      <c r="H25" s="17"/>
      <c r="I25" s="17"/>
      <c r="J25" s="17"/>
      <c r="K25" s="17"/>
    </row>
    <row r="26" spans="1:11" ht="12.75" hidden="1" customHeight="1" x14ac:dyDescent="0.2">
      <c r="A26" s="11" t="s">
        <v>82</v>
      </c>
      <c r="B26" s="4"/>
      <c r="C26" s="4"/>
      <c r="D26" s="11"/>
      <c r="E26" s="11"/>
      <c r="F26" s="11"/>
      <c r="G26" s="17"/>
      <c r="H26" s="17"/>
      <c r="I26" s="17"/>
      <c r="J26" s="17"/>
      <c r="K26" s="17"/>
    </row>
    <row r="27" spans="1:11" hidden="1" x14ac:dyDescent="0.2">
      <c r="A27" s="10" t="s">
        <v>83</v>
      </c>
      <c r="B27" s="10"/>
      <c r="C27" s="10"/>
      <c r="D27" s="10"/>
      <c r="E27" s="10"/>
      <c r="F27" s="10"/>
      <c r="G27" s="17"/>
      <c r="H27" s="17"/>
      <c r="I27" s="17"/>
      <c r="J27" s="17"/>
      <c r="K27" s="17"/>
    </row>
    <row r="28" spans="1:11" hidden="1" x14ac:dyDescent="0.2">
      <c r="A28" s="10" t="s">
        <v>84</v>
      </c>
      <c r="B28" s="10"/>
      <c r="C28" s="10"/>
      <c r="D28" s="10"/>
      <c r="E28" s="10"/>
      <c r="F28" s="10"/>
      <c r="G28" s="17"/>
      <c r="H28" s="17"/>
      <c r="I28" s="17"/>
      <c r="J28" s="17"/>
      <c r="K28" s="17"/>
    </row>
    <row r="29" spans="1:11" hidden="1" x14ac:dyDescent="0.2">
      <c r="A29" s="11" t="s">
        <v>85</v>
      </c>
      <c r="B29" s="11"/>
      <c r="C29" s="11"/>
      <c r="D29" s="11"/>
      <c r="E29" s="11"/>
      <c r="F29" s="11"/>
      <c r="G29" s="17"/>
      <c r="H29" s="17"/>
      <c r="I29" s="17"/>
      <c r="J29" s="17"/>
      <c r="K29" s="17"/>
    </row>
    <row r="30" spans="1:11" hidden="1" x14ac:dyDescent="0.2">
      <c r="A30" s="11" t="s">
        <v>86</v>
      </c>
      <c r="B30" s="11"/>
      <c r="C30" s="11"/>
      <c r="D30" s="11"/>
      <c r="E30" s="11"/>
      <c r="F30" s="11"/>
      <c r="G30" s="17"/>
      <c r="H30" s="17"/>
      <c r="I30" s="17"/>
      <c r="J30" s="17"/>
      <c r="K30" s="17"/>
    </row>
    <row r="31" spans="1:11" hidden="1" x14ac:dyDescent="0.2">
      <c r="A31" s="10" t="s">
        <v>87</v>
      </c>
      <c r="B31" s="10"/>
      <c r="C31" s="10"/>
      <c r="D31" s="10"/>
      <c r="E31" s="10"/>
      <c r="F31" s="10"/>
      <c r="G31" s="17"/>
      <c r="H31" s="17"/>
      <c r="I31" s="17"/>
      <c r="J31" s="17"/>
      <c r="K31" s="17"/>
    </row>
    <row r="32" spans="1:11" hidden="1" x14ac:dyDescent="0.2">
      <c r="A32" s="10" t="s">
        <v>88</v>
      </c>
      <c r="B32" s="10"/>
      <c r="C32" s="10"/>
      <c r="D32" s="10"/>
      <c r="E32" s="10"/>
      <c r="F32" s="10"/>
      <c r="G32" s="17"/>
      <c r="H32" s="17"/>
      <c r="I32" s="17"/>
      <c r="J32" s="17"/>
      <c r="K32" s="17"/>
    </row>
    <row r="33" spans="1:11" hidden="1" x14ac:dyDescent="0.2">
      <c r="A33" s="10" t="s">
        <v>89</v>
      </c>
      <c r="B33" s="10"/>
      <c r="C33" s="10"/>
      <c r="D33" s="10"/>
      <c r="E33" s="10"/>
      <c r="F33" s="10"/>
      <c r="G33" s="17"/>
      <c r="H33" s="17"/>
      <c r="I33" s="17"/>
      <c r="J33" s="17"/>
      <c r="K33" s="17"/>
    </row>
    <row r="34" spans="1:11" hidden="1" x14ac:dyDescent="0.2">
      <c r="A34" s="11" t="s">
        <v>90</v>
      </c>
      <c r="B34" s="11"/>
      <c r="C34" s="11"/>
      <c r="D34" s="11"/>
      <c r="E34" s="11"/>
      <c r="F34" s="11"/>
      <c r="G34" s="17"/>
      <c r="H34" s="17"/>
      <c r="I34" s="17"/>
      <c r="J34" s="17"/>
      <c r="K34" s="17"/>
    </row>
    <row r="35" spans="1:11" hidden="1" x14ac:dyDescent="0.2">
      <c r="A35" s="11" t="s">
        <v>91</v>
      </c>
      <c r="B35" s="11"/>
      <c r="C35" s="11"/>
      <c r="D35" s="11"/>
      <c r="E35" s="11"/>
      <c r="F35" s="11"/>
      <c r="G35" s="17"/>
      <c r="H35" s="17"/>
      <c r="I35" s="17"/>
      <c r="J35" s="17"/>
      <c r="K35" s="17"/>
    </row>
    <row r="36" spans="1:11" hidden="1" x14ac:dyDescent="0.2">
      <c r="A36" s="10" t="s">
        <v>92</v>
      </c>
      <c r="B36" s="64"/>
      <c r="C36" s="64"/>
      <c r="D36" s="64"/>
      <c r="E36" s="64"/>
      <c r="F36" s="64"/>
      <c r="G36" s="17"/>
      <c r="H36" s="17"/>
      <c r="I36" s="17"/>
      <c r="J36" s="17"/>
      <c r="K36" s="17"/>
    </row>
    <row r="37" spans="1:11" hidden="1" x14ac:dyDescent="0.2">
      <c r="A37" s="10" t="s">
        <v>60</v>
      </c>
      <c r="B37" s="64"/>
      <c r="C37" s="64"/>
      <c r="D37" s="64"/>
      <c r="E37" s="64"/>
      <c r="F37" s="64"/>
      <c r="G37" s="17"/>
      <c r="H37" s="17"/>
      <c r="I37" s="17"/>
      <c r="J37" s="17"/>
      <c r="K37" s="17"/>
    </row>
    <row r="38" spans="1:11" hidden="1" x14ac:dyDescent="0.2">
      <c r="A38" s="10" t="s">
        <v>93</v>
      </c>
      <c r="B38" s="64"/>
      <c r="C38" s="64"/>
      <c r="D38" s="64"/>
      <c r="E38" s="64"/>
      <c r="F38" s="64"/>
      <c r="G38" s="17"/>
      <c r="H38" s="17"/>
      <c r="I38" s="17"/>
      <c r="J38" s="17"/>
      <c r="K38" s="17"/>
    </row>
    <row r="39" spans="1:11" hidden="1" x14ac:dyDescent="0.2">
      <c r="A39" s="11" t="s">
        <v>94</v>
      </c>
      <c r="B39" s="4"/>
      <c r="C39" s="4"/>
      <c r="D39" s="4"/>
      <c r="E39" s="4"/>
      <c r="F39" s="4"/>
      <c r="G39" s="17"/>
      <c r="H39" s="17"/>
      <c r="I39" s="17"/>
      <c r="J39" s="17"/>
      <c r="K39" s="17"/>
    </row>
    <row r="40" spans="1:11" hidden="1" x14ac:dyDescent="0.2">
      <c r="A40" s="4" t="s">
        <v>95</v>
      </c>
      <c r="B40" s="4"/>
      <c r="C40" s="4"/>
      <c r="D40" s="4"/>
      <c r="E40" s="4"/>
      <c r="F40" s="4"/>
      <c r="G40" s="17"/>
      <c r="H40" s="17"/>
      <c r="I40" s="17"/>
      <c r="J40" s="17"/>
      <c r="K40" s="17"/>
    </row>
    <row r="41" spans="1:11" hidden="1" x14ac:dyDescent="0.2">
      <c r="A41" s="4" t="s">
        <v>96</v>
      </c>
      <c r="B41" s="4"/>
      <c r="C41" s="4"/>
      <c r="D41" s="4"/>
      <c r="E41" s="4"/>
      <c r="F41" s="4"/>
      <c r="G41" s="17"/>
      <c r="H41" s="17"/>
      <c r="I41" s="17"/>
      <c r="J41" s="17"/>
      <c r="K41" s="17"/>
    </row>
    <row r="42" spans="1:11" hidden="1" x14ac:dyDescent="0.2">
      <c r="A42" s="4" t="s">
        <v>97</v>
      </c>
      <c r="B42" s="4"/>
      <c r="C42" s="4"/>
      <c r="D42" s="4"/>
      <c r="E42" s="4"/>
      <c r="F42" s="4"/>
      <c r="G42" s="17"/>
      <c r="H42" s="17"/>
      <c r="I42" s="17"/>
      <c r="J42" s="17"/>
      <c r="K42" s="17"/>
    </row>
    <row r="43" spans="1:11" hidden="1" x14ac:dyDescent="0.2">
      <c r="A43" s="4" t="s">
        <v>98</v>
      </c>
      <c r="B43" s="4"/>
      <c r="C43" s="4"/>
      <c r="D43" s="4"/>
      <c r="E43" s="4"/>
      <c r="F43" s="4"/>
      <c r="G43" s="17"/>
      <c r="H43" s="17"/>
      <c r="I43" s="17"/>
      <c r="J43" s="17"/>
      <c r="K43" s="17"/>
    </row>
    <row r="44" spans="1:11" hidden="1" x14ac:dyDescent="0.2">
      <c r="A44" s="4" t="s">
        <v>99</v>
      </c>
      <c r="B44" s="4"/>
      <c r="C44" s="4"/>
      <c r="D44" s="4"/>
      <c r="E44" s="4"/>
      <c r="F44" s="4"/>
      <c r="G44" s="17"/>
      <c r="H44" s="17"/>
      <c r="I44" s="17"/>
      <c r="J44" s="17"/>
      <c r="K44" s="17"/>
    </row>
    <row r="45" spans="1:11" hidden="1" x14ac:dyDescent="0.2">
      <c r="A45" s="65" t="s">
        <v>100</v>
      </c>
      <c r="B45" s="64"/>
      <c r="C45" s="64"/>
      <c r="D45" s="64"/>
      <c r="E45" s="64"/>
      <c r="F45" s="64"/>
      <c r="G45" s="17"/>
      <c r="H45" s="17"/>
      <c r="I45" s="17"/>
      <c r="J45" s="17"/>
      <c r="K45" s="17"/>
    </row>
    <row r="46" spans="1:11" hidden="1" x14ac:dyDescent="0.2">
      <c r="A46" s="64" t="s">
        <v>101</v>
      </c>
      <c r="B46" s="64"/>
      <c r="C46" s="64"/>
      <c r="D46" s="64"/>
      <c r="E46" s="64"/>
      <c r="F46" s="64"/>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2" t="s">
        <v>102</v>
      </c>
      <c r="B48" s="64"/>
      <c r="C48" s="64"/>
      <c r="D48" s="64"/>
      <c r="E48" s="64"/>
      <c r="F48" s="64"/>
      <c r="G48" s="17"/>
      <c r="H48" s="17"/>
      <c r="I48" s="17"/>
      <c r="J48" s="17"/>
      <c r="K48" s="17"/>
    </row>
    <row r="49" spans="1:11" ht="25.5" hidden="1" x14ac:dyDescent="0.2">
      <c r="A49" s="82" t="s">
        <v>103</v>
      </c>
      <c r="B49" s="64"/>
      <c r="C49" s="64"/>
      <c r="D49" s="64"/>
      <c r="E49" s="64"/>
      <c r="F49" s="64"/>
      <c r="G49" s="17"/>
      <c r="H49" s="17"/>
      <c r="I49" s="17"/>
      <c r="J49" s="17"/>
      <c r="K49" s="17"/>
    </row>
    <row r="50" spans="1:11" ht="25.5" hidden="1" x14ac:dyDescent="0.2">
      <c r="A50" s="83" t="s">
        <v>104</v>
      </c>
      <c r="B50" s="4"/>
      <c r="C50" s="4"/>
      <c r="D50" s="4"/>
      <c r="E50" s="4"/>
      <c r="F50" s="4"/>
      <c r="G50" s="17"/>
      <c r="H50" s="17"/>
      <c r="I50" s="17"/>
      <c r="J50" s="17"/>
      <c r="K50" s="17"/>
    </row>
    <row r="51" spans="1:11" ht="25.5" hidden="1" x14ac:dyDescent="0.2">
      <c r="A51" s="83" t="s">
        <v>105</v>
      </c>
      <c r="B51" s="4"/>
      <c r="C51" s="4"/>
      <c r="D51" s="4"/>
      <c r="E51" s="4"/>
      <c r="F51" s="4"/>
      <c r="G51" s="17"/>
      <c r="H51" s="17"/>
      <c r="I51" s="17"/>
      <c r="J51" s="17"/>
      <c r="K51" s="17"/>
    </row>
    <row r="52" spans="1:11" ht="38.25" hidden="1" x14ac:dyDescent="0.2">
      <c r="A52" s="83" t="s">
        <v>106</v>
      </c>
      <c r="B52" s="75"/>
      <c r="C52" s="75"/>
      <c r="D52" s="75"/>
      <c r="E52" s="11"/>
      <c r="F52" s="11"/>
      <c r="G52" s="17"/>
      <c r="H52" s="17"/>
      <c r="I52" s="17"/>
      <c r="J52" s="17"/>
      <c r="K52" s="17"/>
    </row>
    <row r="53" spans="1:11" hidden="1" x14ac:dyDescent="0.2">
      <c r="A53" s="80" t="s">
        <v>107</v>
      </c>
      <c r="B53" s="74"/>
      <c r="C53" s="74"/>
      <c r="D53" s="74"/>
      <c r="E53" s="10"/>
      <c r="F53" s="10" t="b">
        <v>1</v>
      </c>
      <c r="G53" s="17"/>
      <c r="H53" s="17"/>
      <c r="I53" s="17"/>
      <c r="J53" s="17"/>
      <c r="K53" s="17"/>
    </row>
    <row r="54" spans="1:11" hidden="1" x14ac:dyDescent="0.2">
      <c r="A54" s="81" t="s">
        <v>108</v>
      </c>
      <c r="B54" s="80"/>
      <c r="C54" s="80"/>
      <c r="D54" s="80"/>
      <c r="E54" s="10"/>
      <c r="F54" s="10" t="b">
        <v>0</v>
      </c>
      <c r="G54" s="17"/>
      <c r="H54" s="17"/>
      <c r="I54" s="17"/>
      <c r="J54" s="17"/>
      <c r="K54" s="17"/>
    </row>
    <row r="55" spans="1:11" hidden="1" x14ac:dyDescent="0.2">
      <c r="A55" s="84"/>
      <c r="B55" s="76">
        <f>COUNT(Travel!B12:B21)</f>
        <v>0</v>
      </c>
      <c r="C55" s="76"/>
      <c r="D55" s="76">
        <f>COUNTIF(Travel!D12:D21,"*")</f>
        <v>0</v>
      </c>
      <c r="E55" s="77"/>
      <c r="F55" s="77" t="b">
        <f>MIN(B55,D55)=MAX(B55,D55)</f>
        <v>1</v>
      </c>
      <c r="G55" s="17"/>
      <c r="H55" s="17"/>
      <c r="I55" s="17"/>
      <c r="J55" s="17"/>
      <c r="K55" s="17"/>
    </row>
    <row r="56" spans="1:11" hidden="1" x14ac:dyDescent="0.2">
      <c r="A56" s="84" t="s">
        <v>109</v>
      </c>
      <c r="B56" s="76">
        <f>COUNT(Travel!B26:B96)</f>
        <v>66</v>
      </c>
      <c r="C56" s="76"/>
      <c r="D56" s="76">
        <f>COUNTIF(Travel!D26:D96,"*")</f>
        <v>66</v>
      </c>
      <c r="E56" s="77"/>
      <c r="F56" s="77" t="b">
        <f>MIN(B56,D56)=MAX(B56,D56)</f>
        <v>1</v>
      </c>
    </row>
    <row r="57" spans="1:11" hidden="1" x14ac:dyDescent="0.2">
      <c r="A57" s="85"/>
      <c r="B57" s="76">
        <f>COUNT(Travel!B101:B119)</f>
        <v>0</v>
      </c>
      <c r="C57" s="76"/>
      <c r="D57" s="76">
        <f>COUNTIF(Travel!D101:D119,"*")</f>
        <v>0</v>
      </c>
      <c r="E57" s="77"/>
      <c r="F57" s="77" t="b">
        <f>MIN(B57,D57)=MAX(B57,D57)</f>
        <v>1</v>
      </c>
    </row>
    <row r="58" spans="1:11" hidden="1" x14ac:dyDescent="0.2">
      <c r="A58" s="86" t="s">
        <v>110</v>
      </c>
      <c r="B58" s="78">
        <f>COUNT(Hospitality!B11:B23)</f>
        <v>0</v>
      </c>
      <c r="C58" s="78"/>
      <c r="D58" s="78">
        <f>COUNTIF(Hospitality!D11:D23,"*")</f>
        <v>0</v>
      </c>
      <c r="E58" s="79"/>
      <c r="F58" s="79" t="b">
        <f>MIN(B58,D58)=MAX(B58,D58)</f>
        <v>1</v>
      </c>
    </row>
    <row r="59" spans="1:11" hidden="1" x14ac:dyDescent="0.2">
      <c r="A59" s="87" t="s">
        <v>111</v>
      </c>
      <c r="B59" s="77">
        <f>COUNT('All other expenses'!B11:B24)</f>
        <v>1</v>
      </c>
      <c r="C59" s="77"/>
      <c r="D59" s="77">
        <f>COUNTIF('All other expenses'!D11:D24,"*")</f>
        <v>0</v>
      </c>
      <c r="E59" s="77"/>
      <c r="F59" s="77" t="b">
        <f>MIN(B59,D59)=MAX(B59,D59)</f>
        <v>0</v>
      </c>
    </row>
    <row r="60" spans="1:11" hidden="1" x14ac:dyDescent="0.2">
      <c r="A60" s="86" t="s">
        <v>112</v>
      </c>
      <c r="B60" s="78">
        <f>COUNTIF('Gifts and benefits'!B11:B24,"*")</f>
        <v>3</v>
      </c>
      <c r="C60" s="78">
        <f>COUNTIF('Gifts and benefits'!C11:C24,"*")</f>
        <v>3</v>
      </c>
      <c r="D60" s="78"/>
      <c r="E60" s="78">
        <f>COUNTA('Gifts and benefits'!E11:E24)</f>
        <v>3</v>
      </c>
      <c r="F60" s="79"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2018&amp;C_x000D_&amp;1#&amp;"Calibri"&amp;10&amp;K000000 IN CONFIDENCE-STAFF&amp;RWorksheet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93"/>
  <sheetViews>
    <sheetView tabSelected="1" zoomScale="90" zoomScaleNormal="90" workbookViewId="0">
      <selection activeCell="D112" sqref="D112"/>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54" t="s">
        <v>113</v>
      </c>
      <c r="B1" s="154"/>
      <c r="C1" s="154"/>
      <c r="D1" s="154"/>
      <c r="E1" s="154"/>
      <c r="F1" s="17"/>
    </row>
    <row r="2" spans="1:6" ht="21" customHeight="1" x14ac:dyDescent="0.2">
      <c r="A2" s="3" t="s">
        <v>52</v>
      </c>
      <c r="B2" s="157" t="str">
        <f>'Summary and sign-off'!B2:F2</f>
        <v>Earthquake Commission</v>
      </c>
      <c r="C2" s="157"/>
      <c r="D2" s="157"/>
      <c r="E2" s="157"/>
      <c r="F2" s="17"/>
    </row>
    <row r="3" spans="1:6" ht="21" customHeight="1" x14ac:dyDescent="0.2">
      <c r="A3" s="3" t="s">
        <v>114</v>
      </c>
      <c r="B3" s="157" t="str">
        <f>'Summary and sign-off'!B3:F3</f>
        <v>Tina Mitchell</v>
      </c>
      <c r="C3" s="157"/>
      <c r="D3" s="157"/>
      <c r="E3" s="157"/>
      <c r="F3" s="17"/>
    </row>
    <row r="4" spans="1:6" ht="21" customHeight="1" x14ac:dyDescent="0.2">
      <c r="A4" s="3" t="s">
        <v>115</v>
      </c>
      <c r="B4" s="157">
        <f>'Summary and sign-off'!B4:F4</f>
        <v>44378</v>
      </c>
      <c r="C4" s="157"/>
      <c r="D4" s="157"/>
      <c r="E4" s="157"/>
      <c r="F4" s="17"/>
    </row>
    <row r="5" spans="1:6" ht="21" customHeight="1" x14ac:dyDescent="0.2">
      <c r="A5" s="3" t="s">
        <v>116</v>
      </c>
      <c r="B5" s="157">
        <f>'Summary and sign-off'!B5:F5</f>
        <v>44742</v>
      </c>
      <c r="C5" s="157"/>
      <c r="D5" s="157"/>
      <c r="E5" s="157"/>
      <c r="F5" s="17"/>
    </row>
    <row r="6" spans="1:6" ht="21" customHeight="1" x14ac:dyDescent="0.2">
      <c r="A6" s="3" t="s">
        <v>117</v>
      </c>
      <c r="B6" s="152" t="s">
        <v>83</v>
      </c>
      <c r="C6" s="152"/>
      <c r="D6" s="152"/>
      <c r="E6" s="152"/>
      <c r="F6" s="17"/>
    </row>
    <row r="7" spans="1:6" ht="21" customHeight="1" x14ac:dyDescent="0.2">
      <c r="A7" s="3" t="s">
        <v>58</v>
      </c>
      <c r="B7" s="152" t="s">
        <v>86</v>
      </c>
      <c r="C7" s="152"/>
      <c r="D7" s="152"/>
      <c r="E7" s="152"/>
      <c r="F7" s="17"/>
    </row>
    <row r="8" spans="1:6" ht="36" customHeight="1" x14ac:dyDescent="0.2">
      <c r="A8" s="160" t="s">
        <v>118</v>
      </c>
      <c r="B8" s="161"/>
      <c r="C8" s="161"/>
      <c r="D8" s="161"/>
      <c r="E8" s="161"/>
      <c r="F8" s="19"/>
    </row>
    <row r="9" spans="1:6" ht="36" customHeight="1" x14ac:dyDescent="0.2">
      <c r="A9" s="162" t="s">
        <v>119</v>
      </c>
      <c r="B9" s="163"/>
      <c r="C9" s="163"/>
      <c r="D9" s="163"/>
      <c r="E9" s="163"/>
      <c r="F9" s="19"/>
    </row>
    <row r="10" spans="1:6" ht="24.75" customHeight="1" x14ac:dyDescent="0.2">
      <c r="A10" s="159" t="s">
        <v>120</v>
      </c>
      <c r="B10" s="164"/>
      <c r="C10" s="159"/>
      <c r="D10" s="159"/>
      <c r="E10" s="159"/>
      <c r="F10" s="29"/>
    </row>
    <row r="11" spans="1:6" ht="27" customHeight="1" x14ac:dyDescent="0.2">
      <c r="A11" s="24" t="s">
        <v>121</v>
      </c>
      <c r="B11" s="24" t="s">
        <v>122</v>
      </c>
      <c r="C11" s="24" t="s">
        <v>123</v>
      </c>
      <c r="D11" s="24" t="s">
        <v>124</v>
      </c>
      <c r="E11" s="24" t="s">
        <v>125</v>
      </c>
      <c r="F11" s="30"/>
    </row>
    <row r="12" spans="1:6" s="2" customFormat="1" hidden="1" x14ac:dyDescent="0.2">
      <c r="A12" s="96"/>
      <c r="B12" s="97"/>
      <c r="C12" s="98"/>
      <c r="D12" s="98"/>
      <c r="E12" s="99"/>
      <c r="F12" s="1"/>
    </row>
    <row r="13" spans="1:6" s="2" customFormat="1" x14ac:dyDescent="0.2">
      <c r="A13" s="120"/>
      <c r="B13" s="121"/>
      <c r="C13" s="122"/>
      <c r="D13" s="122"/>
      <c r="E13" s="123"/>
      <c r="F13" s="1"/>
    </row>
    <row r="14" spans="1:6" s="2" customFormat="1" x14ac:dyDescent="0.2">
      <c r="A14" s="120"/>
      <c r="B14" s="121"/>
      <c r="C14" s="122"/>
      <c r="D14" s="122"/>
      <c r="E14" s="123"/>
      <c r="F14" s="1"/>
    </row>
    <row r="15" spans="1:6" s="2" customFormat="1" x14ac:dyDescent="0.2">
      <c r="A15" s="120"/>
      <c r="B15" s="121"/>
      <c r="C15" s="122"/>
      <c r="D15" s="122"/>
      <c r="E15" s="123"/>
      <c r="F15" s="1"/>
    </row>
    <row r="16" spans="1:6" s="2" customFormat="1" x14ac:dyDescent="0.2">
      <c r="A16" s="120"/>
      <c r="B16" s="121"/>
      <c r="C16" s="122"/>
      <c r="D16" s="122"/>
      <c r="E16" s="123"/>
      <c r="F16" s="1"/>
    </row>
    <row r="17" spans="1:6" s="2" customFormat="1" x14ac:dyDescent="0.2">
      <c r="A17" s="120"/>
      <c r="B17" s="121"/>
      <c r="C17" s="122"/>
      <c r="D17" s="122"/>
      <c r="E17" s="123"/>
      <c r="F17" s="1"/>
    </row>
    <row r="18" spans="1:6" s="2" customFormat="1" ht="12.75" customHeight="1" x14ac:dyDescent="0.2">
      <c r="A18" s="120"/>
      <c r="B18" s="121"/>
      <c r="C18" s="122"/>
      <c r="D18" s="122"/>
      <c r="E18" s="123"/>
      <c r="F18" s="1"/>
    </row>
    <row r="19" spans="1:6" s="2" customFormat="1" x14ac:dyDescent="0.2">
      <c r="A19" s="124"/>
      <c r="B19" s="121"/>
      <c r="C19" s="122"/>
      <c r="D19" s="122"/>
      <c r="E19" s="123"/>
      <c r="F19" s="1"/>
    </row>
    <row r="20" spans="1:6" s="2" customFormat="1" x14ac:dyDescent="0.2">
      <c r="A20" s="124"/>
      <c r="B20" s="121"/>
      <c r="C20" s="122"/>
      <c r="D20" s="122"/>
      <c r="E20" s="123"/>
      <c r="F20" s="1"/>
    </row>
    <row r="21" spans="1:6" s="2" customFormat="1" hidden="1" x14ac:dyDescent="0.2">
      <c r="A21" s="106"/>
      <c r="B21" s="107"/>
      <c r="C21" s="108"/>
      <c r="D21" s="108"/>
      <c r="E21" s="109"/>
      <c r="F21" s="1"/>
    </row>
    <row r="22" spans="1:6" ht="19.5" customHeight="1" x14ac:dyDescent="0.2">
      <c r="A22" s="72" t="s">
        <v>126</v>
      </c>
      <c r="B22" s="73">
        <f>SUM(B12:B21)</f>
        <v>0</v>
      </c>
      <c r="C22" s="131" t="str">
        <f>IF(SUBTOTAL(3,B12:B21)=SUBTOTAL(103,B12:B21),'Summary and sign-off'!$A$48,'Summary and sign-off'!$A$49)</f>
        <v>Check - there are no hidden rows with data</v>
      </c>
      <c r="D22" s="158" t="str">
        <f>IF('Summary and sign-off'!F55='Summary and sign-off'!F54,'Summary and sign-off'!A51,'Summary and sign-off'!A50)</f>
        <v>Check - each entry provides sufficient information</v>
      </c>
      <c r="E22" s="158"/>
      <c r="F22" s="17"/>
    </row>
    <row r="23" spans="1:6" ht="10.5" customHeight="1" x14ac:dyDescent="0.2">
      <c r="A23" s="17"/>
      <c r="B23" s="19"/>
      <c r="C23" s="17"/>
      <c r="D23" s="17"/>
      <c r="E23" s="17"/>
      <c r="F23" s="17"/>
    </row>
    <row r="24" spans="1:6" ht="24.75" customHeight="1" x14ac:dyDescent="0.2">
      <c r="A24" s="159" t="s">
        <v>127</v>
      </c>
      <c r="B24" s="159"/>
      <c r="C24" s="159"/>
      <c r="D24" s="159"/>
      <c r="E24" s="159"/>
      <c r="F24" s="29"/>
    </row>
    <row r="25" spans="1:6" ht="27" customHeight="1" x14ac:dyDescent="0.2">
      <c r="A25" s="24" t="s">
        <v>121</v>
      </c>
      <c r="B25" s="24" t="s">
        <v>65</v>
      </c>
      <c r="C25" s="24" t="s">
        <v>128</v>
      </c>
      <c r="D25" s="24" t="s">
        <v>124</v>
      </c>
      <c r="E25" s="24" t="s">
        <v>125</v>
      </c>
      <c r="F25" s="30"/>
    </row>
    <row r="26" spans="1:6" s="2" customFormat="1" hidden="1" x14ac:dyDescent="0.2">
      <c r="A26" s="96"/>
      <c r="B26" s="97"/>
      <c r="C26" s="98"/>
      <c r="D26" s="98"/>
      <c r="E26" s="99"/>
      <c r="F26" s="1"/>
    </row>
    <row r="27" spans="1:6" s="2" customFormat="1" x14ac:dyDescent="0.2">
      <c r="A27" s="139">
        <v>44581</v>
      </c>
      <c r="B27" s="133">
        <f>50+6.73</f>
        <v>56.730000000000004</v>
      </c>
      <c r="C27" s="2" t="s">
        <v>129</v>
      </c>
      <c r="D27" s="2" t="s">
        <v>130</v>
      </c>
      <c r="E27" s="2" t="s">
        <v>131</v>
      </c>
      <c r="F27" s="1"/>
    </row>
    <row r="28" spans="1:6" s="2" customFormat="1" x14ac:dyDescent="0.2">
      <c r="A28" s="140">
        <v>44602</v>
      </c>
      <c r="B28" s="141">
        <f>26+6+5</f>
        <v>37</v>
      </c>
      <c r="C28" s="138" t="s">
        <v>132</v>
      </c>
      <c r="D28" s="138" t="s">
        <v>133</v>
      </c>
      <c r="E28" s="138" t="s">
        <v>134</v>
      </c>
      <c r="F28" s="1"/>
    </row>
    <row r="29" spans="1:6" s="2" customFormat="1" x14ac:dyDescent="0.2">
      <c r="A29" s="140">
        <v>44602</v>
      </c>
      <c r="B29" s="141">
        <v>209.001</v>
      </c>
      <c r="C29" s="138" t="s">
        <v>132</v>
      </c>
      <c r="D29" s="138" t="s">
        <v>135</v>
      </c>
      <c r="E29" s="138" t="s">
        <v>134</v>
      </c>
      <c r="F29" s="1"/>
    </row>
    <row r="30" spans="1:6" s="2" customFormat="1" x14ac:dyDescent="0.2">
      <c r="A30" s="140">
        <v>44602</v>
      </c>
      <c r="B30" s="141">
        <v>10.35</v>
      </c>
      <c r="C30" s="138" t="s">
        <v>132</v>
      </c>
      <c r="D30" s="138" t="s">
        <v>136</v>
      </c>
      <c r="E30" s="138" t="s">
        <v>137</v>
      </c>
      <c r="F30" s="1"/>
    </row>
    <row r="31" spans="1:6" s="2" customFormat="1" x14ac:dyDescent="0.2">
      <c r="A31" s="140">
        <v>44602</v>
      </c>
      <c r="B31" s="141">
        <v>11.5</v>
      </c>
      <c r="C31" s="138" t="s">
        <v>132</v>
      </c>
      <c r="D31" s="138" t="s">
        <v>136</v>
      </c>
      <c r="E31" s="138" t="s">
        <v>134</v>
      </c>
      <c r="F31" s="1"/>
    </row>
    <row r="32" spans="1:6" s="2" customFormat="1" x14ac:dyDescent="0.2">
      <c r="A32" s="132">
        <v>44602</v>
      </c>
      <c r="B32" s="133">
        <v>116.8</v>
      </c>
      <c r="C32" s="138" t="s">
        <v>138</v>
      </c>
      <c r="D32" s="2" t="s">
        <v>139</v>
      </c>
      <c r="E32" s="2" t="s">
        <v>134</v>
      </c>
      <c r="F32" s="1"/>
    </row>
    <row r="33" spans="1:6" s="2" customFormat="1" x14ac:dyDescent="0.2">
      <c r="A33" s="132">
        <v>44602</v>
      </c>
      <c r="B33" s="133">
        <v>13.5</v>
      </c>
      <c r="C33" s="138" t="s">
        <v>140</v>
      </c>
      <c r="D33" s="2" t="s">
        <v>139</v>
      </c>
      <c r="E33" s="2" t="s">
        <v>134</v>
      </c>
      <c r="F33" s="1"/>
    </row>
    <row r="34" spans="1:6" s="2" customFormat="1" x14ac:dyDescent="0.2">
      <c r="A34" s="132">
        <v>44602</v>
      </c>
      <c r="B34" s="133">
        <v>14</v>
      </c>
      <c r="C34" s="138" t="s">
        <v>140</v>
      </c>
      <c r="D34" s="2" t="s">
        <v>139</v>
      </c>
      <c r="E34" s="2" t="s">
        <v>134</v>
      </c>
      <c r="F34" s="1"/>
    </row>
    <row r="35" spans="1:6" s="2" customFormat="1" x14ac:dyDescent="0.2">
      <c r="A35" s="132">
        <v>44602</v>
      </c>
      <c r="B35" s="133">
        <v>44.7</v>
      </c>
      <c r="C35" s="138" t="s">
        <v>138</v>
      </c>
      <c r="D35" s="2" t="s">
        <v>139</v>
      </c>
      <c r="E35" s="2" t="s">
        <v>134</v>
      </c>
      <c r="F35" s="1"/>
    </row>
    <row r="36" spans="1:6" s="2" customFormat="1" x14ac:dyDescent="0.2">
      <c r="A36" s="132">
        <v>44603</v>
      </c>
      <c r="B36" s="133">
        <v>17.600000000000001</v>
      </c>
      <c r="C36" s="138" t="s">
        <v>138</v>
      </c>
      <c r="D36" s="2" t="s">
        <v>139</v>
      </c>
      <c r="E36" s="2" t="s">
        <v>134</v>
      </c>
      <c r="F36" s="1"/>
    </row>
    <row r="37" spans="1:6" s="2" customFormat="1" x14ac:dyDescent="0.2">
      <c r="A37" s="132">
        <v>44603</v>
      </c>
      <c r="B37" s="133">
        <v>37</v>
      </c>
      <c r="C37" s="138" t="s">
        <v>138</v>
      </c>
      <c r="D37" s="2" t="s">
        <v>139</v>
      </c>
      <c r="E37" s="2" t="s">
        <v>134</v>
      </c>
      <c r="F37" s="1"/>
    </row>
    <row r="38" spans="1:6" s="2" customFormat="1" x14ac:dyDescent="0.2">
      <c r="A38" s="132">
        <v>44603</v>
      </c>
      <c r="B38" s="133">
        <v>28.2</v>
      </c>
      <c r="C38" s="138" t="s">
        <v>138</v>
      </c>
      <c r="D38" s="2" t="s">
        <v>139</v>
      </c>
      <c r="E38" s="2" t="s">
        <v>134</v>
      </c>
      <c r="F38" s="1"/>
    </row>
    <row r="39" spans="1:6" s="2" customFormat="1" x14ac:dyDescent="0.2">
      <c r="A39" s="132">
        <v>44603</v>
      </c>
      <c r="B39" s="133">
        <v>114</v>
      </c>
      <c r="C39" s="138" t="s">
        <v>138</v>
      </c>
      <c r="D39" s="2" t="s">
        <v>139</v>
      </c>
      <c r="E39" s="2" t="s">
        <v>134</v>
      </c>
      <c r="F39" s="1"/>
    </row>
    <row r="40" spans="1:6" s="2" customFormat="1" x14ac:dyDescent="0.2">
      <c r="A40" s="132">
        <v>44648</v>
      </c>
      <c r="B40" s="143">
        <v>11.5</v>
      </c>
      <c r="C40" s="2" t="s">
        <v>141</v>
      </c>
      <c r="D40" s="138" t="s">
        <v>142</v>
      </c>
      <c r="E40" s="138" t="s">
        <v>131</v>
      </c>
      <c r="F40" s="1"/>
    </row>
    <row r="41" spans="1:6" s="2" customFormat="1" x14ac:dyDescent="0.2">
      <c r="A41" s="132">
        <v>44648</v>
      </c>
      <c r="B41" s="143">
        <v>11.5</v>
      </c>
      <c r="C41" s="2" t="s">
        <v>141</v>
      </c>
      <c r="D41" s="138" t="s">
        <v>142</v>
      </c>
      <c r="E41" s="138" t="s">
        <v>131</v>
      </c>
      <c r="F41" s="1"/>
    </row>
    <row r="42" spans="1:6" s="2" customFormat="1" x14ac:dyDescent="0.2">
      <c r="A42" s="140">
        <v>44654</v>
      </c>
      <c r="B42" s="141">
        <v>10.35</v>
      </c>
      <c r="C42" s="138" t="s">
        <v>143</v>
      </c>
      <c r="D42" s="138" t="s">
        <v>144</v>
      </c>
      <c r="E42" s="138" t="s">
        <v>137</v>
      </c>
      <c r="F42" s="1"/>
    </row>
    <row r="43" spans="1:6" s="2" customFormat="1" x14ac:dyDescent="0.2">
      <c r="A43" s="140">
        <v>44654</v>
      </c>
      <c r="B43" s="141">
        <v>363.83699999999999</v>
      </c>
      <c r="C43" s="138" t="s">
        <v>145</v>
      </c>
      <c r="D43" s="138" t="s">
        <v>130</v>
      </c>
      <c r="E43" s="138" t="s">
        <v>137</v>
      </c>
      <c r="F43" s="1"/>
    </row>
    <row r="44" spans="1:6" s="2" customFormat="1" x14ac:dyDescent="0.2">
      <c r="A44" s="140">
        <v>44654</v>
      </c>
      <c r="B44" s="141">
        <v>6.7274999999999991</v>
      </c>
      <c r="C44" s="138" t="s">
        <v>145</v>
      </c>
      <c r="D44" s="138" t="s">
        <v>136</v>
      </c>
      <c r="E44" s="138" t="s">
        <v>137</v>
      </c>
      <c r="F44" s="1"/>
    </row>
    <row r="45" spans="1:6" s="2" customFormat="1" x14ac:dyDescent="0.2">
      <c r="A45" s="132">
        <v>44655</v>
      </c>
      <c r="B45" s="133">
        <v>19.3</v>
      </c>
      <c r="C45" s="2" t="s">
        <v>146</v>
      </c>
      <c r="D45" s="2" t="s">
        <v>139</v>
      </c>
      <c r="E45" s="2" t="s">
        <v>131</v>
      </c>
      <c r="F45" s="1"/>
    </row>
    <row r="46" spans="1:6" s="2" customFormat="1" x14ac:dyDescent="0.2">
      <c r="A46" s="132">
        <v>44655</v>
      </c>
      <c r="B46" s="133">
        <v>31</v>
      </c>
      <c r="C46" s="2" t="s">
        <v>143</v>
      </c>
      <c r="D46" s="2" t="s">
        <v>139</v>
      </c>
      <c r="E46" s="2" t="s">
        <v>131</v>
      </c>
      <c r="F46" s="1"/>
    </row>
    <row r="47" spans="1:6" s="2" customFormat="1" x14ac:dyDescent="0.2">
      <c r="A47" s="132">
        <v>44656</v>
      </c>
      <c r="B47" s="133">
        <v>75.2</v>
      </c>
      <c r="C47" s="2" t="s">
        <v>143</v>
      </c>
      <c r="D47" s="2" t="s">
        <v>139</v>
      </c>
      <c r="E47" s="2" t="s">
        <v>131</v>
      </c>
      <c r="F47" s="1"/>
    </row>
    <row r="48" spans="1:6" s="2" customFormat="1" x14ac:dyDescent="0.2">
      <c r="A48" s="132">
        <v>44665</v>
      </c>
      <c r="B48" s="133">
        <v>44.6</v>
      </c>
      <c r="C48" s="2" t="s">
        <v>143</v>
      </c>
      <c r="D48" s="2" t="s">
        <v>139</v>
      </c>
      <c r="E48" s="2" t="s">
        <v>131</v>
      </c>
      <c r="F48" s="1"/>
    </row>
    <row r="49" spans="1:6" s="2" customFormat="1" x14ac:dyDescent="0.2">
      <c r="A49" s="132">
        <v>44678</v>
      </c>
      <c r="B49" s="133">
        <v>36</v>
      </c>
      <c r="C49" s="2" t="s">
        <v>147</v>
      </c>
      <c r="D49" s="2" t="s">
        <v>148</v>
      </c>
      <c r="E49" s="2" t="s">
        <v>131</v>
      </c>
      <c r="F49" s="1"/>
    </row>
    <row r="50" spans="1:6" s="2" customFormat="1" x14ac:dyDescent="0.2">
      <c r="A50" s="140">
        <v>44678</v>
      </c>
      <c r="B50" s="141">
        <v>6.7274999999999991</v>
      </c>
      <c r="C50" s="138" t="s">
        <v>149</v>
      </c>
      <c r="D50" s="138" t="s">
        <v>136</v>
      </c>
      <c r="E50" s="138" t="s">
        <v>131</v>
      </c>
      <c r="F50" s="1"/>
    </row>
    <row r="51" spans="1:6" s="2" customFormat="1" x14ac:dyDescent="0.2">
      <c r="A51" s="140">
        <v>44681.5</v>
      </c>
      <c r="B51" s="141">
        <v>381.99549999999999</v>
      </c>
      <c r="C51" s="138" t="s">
        <v>143</v>
      </c>
      <c r="D51" s="138" t="s">
        <v>135</v>
      </c>
      <c r="E51" s="138" t="s">
        <v>131</v>
      </c>
      <c r="F51" s="1"/>
    </row>
    <row r="52" spans="1:6" s="2" customFormat="1" x14ac:dyDescent="0.2">
      <c r="A52" s="140">
        <v>44682</v>
      </c>
      <c r="B52" s="141">
        <v>11.5</v>
      </c>
      <c r="C52" s="138" t="s">
        <v>150</v>
      </c>
      <c r="D52" s="138" t="s">
        <v>136</v>
      </c>
      <c r="E52" s="138" t="s">
        <v>131</v>
      </c>
      <c r="F52" s="1"/>
    </row>
    <row r="53" spans="1:6" s="2" customFormat="1" x14ac:dyDescent="0.2">
      <c r="A53" s="140">
        <v>44682</v>
      </c>
      <c r="B53" s="141">
        <v>46.091999999999992</v>
      </c>
      <c r="C53" s="138" t="s">
        <v>150</v>
      </c>
      <c r="D53" s="138" t="s">
        <v>136</v>
      </c>
      <c r="E53" s="138" t="s">
        <v>137</v>
      </c>
      <c r="F53" s="1"/>
    </row>
    <row r="54" spans="1:6" s="2" customFormat="1" x14ac:dyDescent="0.2">
      <c r="A54" s="140">
        <v>44682</v>
      </c>
      <c r="B54" s="141">
        <v>19.9985</v>
      </c>
      <c r="C54" s="138" t="s">
        <v>150</v>
      </c>
      <c r="D54" s="138" t="s">
        <v>151</v>
      </c>
      <c r="E54" s="2" t="s">
        <v>131</v>
      </c>
      <c r="F54" s="1"/>
    </row>
    <row r="55" spans="1:6" s="2" customFormat="1" x14ac:dyDescent="0.2">
      <c r="A55" s="140">
        <v>44682</v>
      </c>
      <c r="B55" s="141">
        <f>389.29+10.35</f>
        <v>399.64000000000004</v>
      </c>
      <c r="C55" s="138" t="s">
        <v>150</v>
      </c>
      <c r="D55" s="138" t="s">
        <v>135</v>
      </c>
      <c r="E55" s="2" t="s">
        <v>131</v>
      </c>
      <c r="F55" s="1"/>
    </row>
    <row r="56" spans="1:6" s="2" customFormat="1" x14ac:dyDescent="0.2">
      <c r="A56" s="140">
        <v>44682</v>
      </c>
      <c r="B56" s="141">
        <v>45</v>
      </c>
      <c r="C56" s="138" t="s">
        <v>152</v>
      </c>
      <c r="D56" s="138" t="s">
        <v>139</v>
      </c>
      <c r="E56" s="2" t="s">
        <v>131</v>
      </c>
      <c r="F56" s="1"/>
    </row>
    <row r="57" spans="1:6" s="2" customFormat="1" x14ac:dyDescent="0.2">
      <c r="A57" s="132">
        <v>44682</v>
      </c>
      <c r="B57" s="133">
        <v>89.08</v>
      </c>
      <c r="C57" s="2" t="s">
        <v>152</v>
      </c>
      <c r="D57" s="2" t="s">
        <v>133</v>
      </c>
      <c r="E57" s="2" t="s">
        <v>131</v>
      </c>
      <c r="F57" s="1"/>
    </row>
    <row r="58" spans="1:6" s="2" customFormat="1" x14ac:dyDescent="0.2">
      <c r="A58" s="132">
        <v>44682</v>
      </c>
      <c r="B58" s="133">
        <v>50.1</v>
      </c>
      <c r="C58" s="2" t="s">
        <v>152</v>
      </c>
      <c r="D58" s="2" t="s">
        <v>139</v>
      </c>
      <c r="E58" s="2" t="s">
        <v>131</v>
      </c>
      <c r="F58" s="1"/>
    </row>
    <row r="59" spans="1:6" s="2" customFormat="1" x14ac:dyDescent="0.2">
      <c r="A59" s="132">
        <v>44682</v>
      </c>
      <c r="B59" s="133">
        <v>52.3</v>
      </c>
      <c r="C59" s="2" t="s">
        <v>152</v>
      </c>
      <c r="D59" s="2" t="s">
        <v>139</v>
      </c>
      <c r="E59" s="2" t="s">
        <v>131</v>
      </c>
      <c r="F59" s="1"/>
    </row>
    <row r="60" spans="1:6" s="2" customFormat="1" x14ac:dyDescent="0.2">
      <c r="A60" s="132">
        <v>44683</v>
      </c>
      <c r="B60" s="133">
        <v>32.9</v>
      </c>
      <c r="C60" s="2" t="s">
        <v>152</v>
      </c>
      <c r="D60" s="2" t="s">
        <v>139</v>
      </c>
      <c r="E60" s="2" t="s">
        <v>131</v>
      </c>
      <c r="F60" s="1"/>
    </row>
    <row r="61" spans="1:6" s="2" customFormat="1" x14ac:dyDescent="0.2">
      <c r="A61" s="140">
        <v>44683</v>
      </c>
      <c r="B61" s="141">
        <f>526.07+6.73</f>
        <v>532.80000000000007</v>
      </c>
      <c r="C61" s="138" t="s">
        <v>150</v>
      </c>
      <c r="D61" s="138" t="s">
        <v>130</v>
      </c>
      <c r="E61" s="138" t="s">
        <v>137</v>
      </c>
      <c r="F61" s="1"/>
    </row>
    <row r="62" spans="1:6" s="2" customFormat="1" x14ac:dyDescent="0.2">
      <c r="A62" s="132">
        <v>44684</v>
      </c>
      <c r="B62" s="133">
        <v>60.5</v>
      </c>
      <c r="C62" s="2" t="s">
        <v>152</v>
      </c>
      <c r="D62" s="2" t="s">
        <v>139</v>
      </c>
      <c r="E62" s="2" t="s">
        <v>131</v>
      </c>
      <c r="F62" s="1"/>
    </row>
    <row r="63" spans="1:6" s="2" customFormat="1" x14ac:dyDescent="0.2">
      <c r="A63" s="132">
        <v>44704</v>
      </c>
      <c r="B63" s="133">
        <v>48.7</v>
      </c>
      <c r="C63" s="2" t="s">
        <v>153</v>
      </c>
      <c r="D63" s="2" t="s">
        <v>139</v>
      </c>
      <c r="E63" s="2" t="s">
        <v>131</v>
      </c>
      <c r="F63" s="1"/>
    </row>
    <row r="64" spans="1:6" s="2" customFormat="1" x14ac:dyDescent="0.2">
      <c r="A64" s="132">
        <v>44704</v>
      </c>
      <c r="B64" s="133">
        <v>24.5</v>
      </c>
      <c r="C64" s="2" t="s">
        <v>153</v>
      </c>
      <c r="D64" s="2" t="s">
        <v>139</v>
      </c>
      <c r="E64" s="2" t="s">
        <v>131</v>
      </c>
      <c r="F64" s="1"/>
    </row>
    <row r="65" spans="1:6" s="2" customFormat="1" x14ac:dyDescent="0.2">
      <c r="A65" s="132">
        <v>44704</v>
      </c>
      <c r="B65" s="133">
        <v>52.8</v>
      </c>
      <c r="C65" s="2" t="s">
        <v>153</v>
      </c>
      <c r="D65" s="2" t="s">
        <v>139</v>
      </c>
      <c r="E65" s="2" t="s">
        <v>131</v>
      </c>
      <c r="F65" s="1"/>
    </row>
    <row r="66" spans="1:6" s="2" customFormat="1" x14ac:dyDescent="0.2">
      <c r="A66" s="140">
        <v>44704</v>
      </c>
      <c r="B66" s="141">
        <f>374.39+19.38</f>
        <v>393.77</v>
      </c>
      <c r="C66" s="138" t="s">
        <v>154</v>
      </c>
      <c r="D66" s="138" t="s">
        <v>130</v>
      </c>
      <c r="E66" s="2" t="s">
        <v>131</v>
      </c>
      <c r="F66" s="1"/>
    </row>
    <row r="67" spans="1:6" s="2" customFormat="1" x14ac:dyDescent="0.2">
      <c r="A67" s="140">
        <v>44704</v>
      </c>
      <c r="B67" s="141">
        <f>24+7</f>
        <v>31</v>
      </c>
      <c r="C67" s="138" t="s">
        <v>154</v>
      </c>
      <c r="D67" s="138" t="s">
        <v>133</v>
      </c>
      <c r="E67" s="2" t="s">
        <v>131</v>
      </c>
      <c r="F67" s="1"/>
    </row>
    <row r="68" spans="1:6" s="2" customFormat="1" x14ac:dyDescent="0.2">
      <c r="A68" s="140">
        <v>44704</v>
      </c>
      <c r="B68" s="141">
        <f>254.15+10.35</f>
        <v>264.5</v>
      </c>
      <c r="C68" s="138" t="s">
        <v>154</v>
      </c>
      <c r="D68" s="138" t="s">
        <v>135</v>
      </c>
      <c r="E68" s="2" t="s">
        <v>131</v>
      </c>
      <c r="F68" s="1"/>
    </row>
    <row r="69" spans="1:6" s="2" customFormat="1" x14ac:dyDescent="0.2">
      <c r="A69" s="132">
        <v>44705</v>
      </c>
      <c r="B69" s="2">
        <v>22.48</v>
      </c>
      <c r="C69" s="2" t="s">
        <v>154</v>
      </c>
      <c r="D69" s="2" t="s">
        <v>133</v>
      </c>
      <c r="E69" s="2" t="s">
        <v>131</v>
      </c>
      <c r="F69" s="1"/>
    </row>
    <row r="70" spans="1:6" s="2" customFormat="1" x14ac:dyDescent="0.2">
      <c r="A70" s="132">
        <v>44708</v>
      </c>
      <c r="B70" s="133">
        <v>47</v>
      </c>
      <c r="C70" s="2" t="s">
        <v>154</v>
      </c>
      <c r="D70" s="2" t="s">
        <v>139</v>
      </c>
      <c r="E70" s="2" t="s">
        <v>131</v>
      </c>
      <c r="F70" s="1"/>
    </row>
    <row r="71" spans="1:6" s="2" customFormat="1" x14ac:dyDescent="0.2">
      <c r="A71" s="132">
        <v>44708</v>
      </c>
      <c r="B71" s="133">
        <v>47.8</v>
      </c>
      <c r="C71" s="2" t="s">
        <v>154</v>
      </c>
      <c r="D71" s="2" t="s">
        <v>139</v>
      </c>
      <c r="E71" s="2" t="s">
        <v>131</v>
      </c>
      <c r="F71" s="1"/>
    </row>
    <row r="72" spans="1:6" s="2" customFormat="1" x14ac:dyDescent="0.2">
      <c r="A72" s="132">
        <v>44712</v>
      </c>
      <c r="B72" s="133">
        <v>356.06</v>
      </c>
      <c r="C72" s="2" t="s">
        <v>155</v>
      </c>
      <c r="D72" s="2" t="s">
        <v>130</v>
      </c>
      <c r="E72" s="2" t="s">
        <v>131</v>
      </c>
      <c r="F72" s="1"/>
    </row>
    <row r="73" spans="1:6" s="2" customFormat="1" x14ac:dyDescent="0.2">
      <c r="A73" s="140">
        <v>44714</v>
      </c>
      <c r="B73" s="141">
        <f>441.95+11.5</f>
        <v>453.45</v>
      </c>
      <c r="C73" s="138" t="s">
        <v>156</v>
      </c>
      <c r="D73" s="138" t="s">
        <v>130</v>
      </c>
      <c r="E73" s="2" t="s">
        <v>131</v>
      </c>
      <c r="F73" s="1"/>
    </row>
    <row r="74" spans="1:6" s="2" customFormat="1" x14ac:dyDescent="0.2">
      <c r="A74" s="140">
        <v>44714</v>
      </c>
      <c r="B74" s="141">
        <v>21.999499999999998</v>
      </c>
      <c r="C74" s="138" t="s">
        <v>156</v>
      </c>
      <c r="D74" s="138" t="s">
        <v>133</v>
      </c>
      <c r="E74" s="138" t="s">
        <v>134</v>
      </c>
      <c r="F74" s="1"/>
    </row>
    <row r="75" spans="1:6" s="2" customFormat="1" x14ac:dyDescent="0.2">
      <c r="A75" s="140">
        <v>44714</v>
      </c>
      <c r="B75" s="141">
        <v>217.55</v>
      </c>
      <c r="C75" s="138" t="s">
        <v>156</v>
      </c>
      <c r="D75" s="138" t="s">
        <v>135</v>
      </c>
      <c r="E75" s="138" t="s">
        <v>134</v>
      </c>
      <c r="F75" s="1"/>
    </row>
    <row r="76" spans="1:6" s="2" customFormat="1" x14ac:dyDescent="0.2">
      <c r="A76" s="140">
        <v>44714</v>
      </c>
      <c r="B76" s="141">
        <v>19.3</v>
      </c>
      <c r="C76" s="138" t="s">
        <v>156</v>
      </c>
      <c r="D76" s="138" t="s">
        <v>139</v>
      </c>
      <c r="E76" s="138" t="s">
        <v>134</v>
      </c>
      <c r="F76" s="1"/>
    </row>
    <row r="77" spans="1:6" s="2" customFormat="1" x14ac:dyDescent="0.2">
      <c r="A77" s="140">
        <v>44714</v>
      </c>
      <c r="B77" s="141">
        <v>34.700000000000003</v>
      </c>
      <c r="C77" s="138" t="s">
        <v>156</v>
      </c>
      <c r="D77" s="138" t="s">
        <v>139</v>
      </c>
      <c r="E77" s="138" t="s">
        <v>134</v>
      </c>
      <c r="F77" s="1"/>
    </row>
    <row r="78" spans="1:6" s="2" customFormat="1" x14ac:dyDescent="0.2">
      <c r="A78" s="140">
        <v>44714</v>
      </c>
      <c r="B78" s="141">
        <v>54.3</v>
      </c>
      <c r="C78" s="138" t="s">
        <v>156</v>
      </c>
      <c r="D78" s="138" t="s">
        <v>139</v>
      </c>
      <c r="E78" s="138" t="s">
        <v>134</v>
      </c>
      <c r="F78" s="1"/>
    </row>
    <row r="79" spans="1:6" s="2" customFormat="1" x14ac:dyDescent="0.2">
      <c r="A79" s="132">
        <v>44714</v>
      </c>
      <c r="B79" s="133">
        <v>64</v>
      </c>
      <c r="C79" s="2" t="s">
        <v>157</v>
      </c>
      <c r="D79" s="2" t="s">
        <v>139</v>
      </c>
      <c r="E79" s="2" t="s">
        <v>134</v>
      </c>
      <c r="F79" s="1"/>
    </row>
    <row r="80" spans="1:6" s="2" customFormat="1" x14ac:dyDescent="0.2">
      <c r="A80" s="132">
        <v>44715</v>
      </c>
      <c r="B80" s="133">
        <v>50</v>
      </c>
      <c r="C80" s="2" t="s">
        <v>157</v>
      </c>
      <c r="D80" s="2" t="s">
        <v>139</v>
      </c>
      <c r="E80" s="2" t="s">
        <v>134</v>
      </c>
      <c r="F80" s="1"/>
    </row>
    <row r="81" spans="1:6" s="2" customFormat="1" x14ac:dyDescent="0.2">
      <c r="A81" s="132">
        <v>44715</v>
      </c>
      <c r="B81" s="133">
        <v>100.5</v>
      </c>
      <c r="C81" s="2" t="s">
        <v>157</v>
      </c>
      <c r="D81" s="2" t="s">
        <v>139</v>
      </c>
      <c r="E81" s="2" t="s">
        <v>134</v>
      </c>
      <c r="F81" s="1"/>
    </row>
    <row r="82" spans="1:6" s="2" customFormat="1" x14ac:dyDescent="0.2">
      <c r="A82" s="132">
        <v>44727</v>
      </c>
      <c r="B82" s="133">
        <v>44</v>
      </c>
      <c r="C82" s="2" t="s">
        <v>158</v>
      </c>
      <c r="D82" s="2" t="s">
        <v>139</v>
      </c>
      <c r="E82" s="2" t="s">
        <v>131</v>
      </c>
      <c r="F82" s="1"/>
    </row>
    <row r="83" spans="1:6" s="2" customFormat="1" x14ac:dyDescent="0.2">
      <c r="A83" s="132">
        <v>44727</v>
      </c>
      <c r="B83" s="133">
        <v>17.989999999999998</v>
      </c>
      <c r="C83" s="2" t="s">
        <v>158</v>
      </c>
      <c r="D83" s="2" t="s">
        <v>159</v>
      </c>
      <c r="E83" s="2" t="s">
        <v>131</v>
      </c>
      <c r="F83" s="1"/>
    </row>
    <row r="84" spans="1:6" s="2" customFormat="1" x14ac:dyDescent="0.2">
      <c r="A84" s="132">
        <v>44727</v>
      </c>
      <c r="B84" s="133">
        <v>94</v>
      </c>
      <c r="C84" s="2" t="s">
        <v>158</v>
      </c>
      <c r="D84" s="2" t="s">
        <v>148</v>
      </c>
      <c r="E84" s="2" t="s">
        <v>137</v>
      </c>
      <c r="F84" s="1"/>
    </row>
    <row r="85" spans="1:6" s="2" customFormat="1" x14ac:dyDescent="0.2">
      <c r="A85" s="140">
        <v>44727</v>
      </c>
      <c r="B85" s="141">
        <v>163.19999999999999</v>
      </c>
      <c r="C85" s="138" t="s">
        <v>160</v>
      </c>
      <c r="D85" s="138" t="s">
        <v>130</v>
      </c>
      <c r="E85" s="138" t="s">
        <v>131</v>
      </c>
      <c r="F85" s="1"/>
    </row>
    <row r="86" spans="1:6" s="2" customFormat="1" x14ac:dyDescent="0.2">
      <c r="A86" s="140">
        <v>44728</v>
      </c>
      <c r="B86" s="141">
        <v>111.35449999999999</v>
      </c>
      <c r="C86" s="138" t="s">
        <v>160</v>
      </c>
      <c r="D86" s="138" t="s">
        <v>130</v>
      </c>
      <c r="E86" s="138" t="s">
        <v>131</v>
      </c>
      <c r="F86" s="1"/>
    </row>
    <row r="87" spans="1:6" s="2" customFormat="1" x14ac:dyDescent="0.2">
      <c r="A87" s="140">
        <v>44728</v>
      </c>
      <c r="B87" s="141">
        <v>49.2</v>
      </c>
      <c r="C87" s="138" t="s">
        <v>158</v>
      </c>
      <c r="D87" s="138" t="s">
        <v>139</v>
      </c>
      <c r="E87" s="138" t="s">
        <v>131</v>
      </c>
      <c r="F87" s="1"/>
    </row>
    <row r="88" spans="1:6" s="2" customFormat="1" x14ac:dyDescent="0.2">
      <c r="A88" s="132">
        <v>44731</v>
      </c>
      <c r="B88" s="133">
        <v>33</v>
      </c>
      <c r="C88" s="2" t="s">
        <v>158</v>
      </c>
      <c r="D88" s="2" t="s">
        <v>139</v>
      </c>
      <c r="E88" s="2" t="s">
        <v>131</v>
      </c>
      <c r="F88" s="1"/>
    </row>
    <row r="89" spans="1:6" s="2" customFormat="1" x14ac:dyDescent="0.2">
      <c r="A89" s="132">
        <v>44732</v>
      </c>
      <c r="B89" s="133">
        <v>16.5</v>
      </c>
      <c r="C89" s="2" t="s">
        <v>145</v>
      </c>
      <c r="D89" s="2" t="s">
        <v>139</v>
      </c>
      <c r="E89" s="2" t="s">
        <v>131</v>
      </c>
      <c r="F89" s="1"/>
    </row>
    <row r="90" spans="1:6" s="2" customFormat="1" x14ac:dyDescent="0.2">
      <c r="A90" s="132">
        <v>44732</v>
      </c>
      <c r="B90" s="133">
        <v>38.299999999999997</v>
      </c>
      <c r="C90" s="2" t="s">
        <v>145</v>
      </c>
      <c r="D90" s="2" t="s">
        <v>139</v>
      </c>
      <c r="E90" s="2" t="s">
        <v>131</v>
      </c>
      <c r="F90" s="1"/>
    </row>
    <row r="91" spans="1:6" s="2" customFormat="1" x14ac:dyDescent="0.2">
      <c r="A91" s="132">
        <v>44733</v>
      </c>
      <c r="B91" s="133">
        <v>121.5</v>
      </c>
      <c r="C91" s="2" t="s">
        <v>145</v>
      </c>
      <c r="D91" s="2" t="s">
        <v>148</v>
      </c>
      <c r="E91" s="2" t="s">
        <v>137</v>
      </c>
      <c r="F91" s="1"/>
    </row>
    <row r="92" spans="1:6" s="2" customFormat="1" x14ac:dyDescent="0.2">
      <c r="A92" s="132">
        <v>44733</v>
      </c>
      <c r="B92" s="133">
        <v>27.7</v>
      </c>
      <c r="C92" s="2" t="s">
        <v>145</v>
      </c>
      <c r="D92" s="2" t="s">
        <v>139</v>
      </c>
      <c r="E92" s="2" t="s">
        <v>131</v>
      </c>
      <c r="F92" s="1"/>
    </row>
    <row r="93" spans="1:6" s="2" customFormat="1" x14ac:dyDescent="0.2">
      <c r="A93" s="120"/>
      <c r="B93" s="121"/>
      <c r="C93" s="122"/>
      <c r="D93" s="122"/>
      <c r="E93" s="123"/>
      <c r="F93" s="1"/>
    </row>
    <row r="94" spans="1:6" s="2" customFormat="1" x14ac:dyDescent="0.2">
      <c r="A94" s="120"/>
      <c r="B94" s="121"/>
      <c r="C94" s="122"/>
      <c r="D94" s="122"/>
      <c r="E94" s="123"/>
      <c r="F94" s="1"/>
    </row>
    <row r="95" spans="1:6" s="2" customFormat="1" hidden="1" x14ac:dyDescent="0.2">
      <c r="A95" s="120"/>
      <c r="B95" s="121"/>
      <c r="C95" s="122"/>
      <c r="D95" s="122"/>
      <c r="E95" s="123"/>
      <c r="F95" s="1"/>
    </row>
    <row r="96" spans="1:6" ht="19.5" customHeight="1" x14ac:dyDescent="0.2">
      <c r="A96" s="110"/>
      <c r="B96" s="111"/>
      <c r="C96" s="112"/>
      <c r="D96" s="112"/>
      <c r="E96" s="113"/>
      <c r="F96" s="17"/>
    </row>
    <row r="97" spans="1:6" ht="10.5" customHeight="1" x14ac:dyDescent="0.2">
      <c r="A97" s="72" t="s">
        <v>161</v>
      </c>
      <c r="B97" s="73">
        <f>SUM(B26:B96)</f>
        <v>6070.1830000000009</v>
      </c>
      <c r="C97" s="131" t="str">
        <f>IF(SUBTOTAL(3,B26:B96)=SUBTOTAL(103,B26:B96),'Summary and sign-off'!$A$48,'Summary and sign-off'!$A$49)</f>
        <v>Check - there are no hidden rows with data</v>
      </c>
      <c r="D97" s="158" t="str">
        <f>IF('Summary and sign-off'!F56='Summary and sign-off'!F54,'Summary and sign-off'!A51,'Summary and sign-off'!A50)</f>
        <v>Check - each entry provides sufficient information</v>
      </c>
      <c r="E97" s="158"/>
      <c r="F97" s="17"/>
    </row>
    <row r="98" spans="1:6" ht="24.75" customHeight="1" x14ac:dyDescent="0.2">
      <c r="A98" s="17"/>
      <c r="B98" s="19"/>
      <c r="C98" s="17"/>
      <c r="D98" s="17"/>
      <c r="E98" s="17"/>
      <c r="F98" s="17"/>
    </row>
    <row r="99" spans="1:6" ht="27" customHeight="1" x14ac:dyDescent="0.2">
      <c r="A99" s="159" t="s">
        <v>162</v>
      </c>
      <c r="B99" s="159"/>
      <c r="C99" s="159"/>
      <c r="D99" s="159"/>
      <c r="E99" s="159"/>
      <c r="F99" s="28"/>
    </row>
    <row r="100" spans="1:6" s="2" customFormat="1" ht="25.5" hidden="1" x14ac:dyDescent="0.2">
      <c r="A100" s="24" t="s">
        <v>121</v>
      </c>
      <c r="B100" s="24" t="s">
        <v>65</v>
      </c>
      <c r="C100" s="24" t="s">
        <v>163</v>
      </c>
      <c r="D100" s="24" t="s">
        <v>164</v>
      </c>
      <c r="E100" s="24" t="s">
        <v>125</v>
      </c>
      <c r="F100" s="1"/>
    </row>
    <row r="101" spans="1:6" s="2" customFormat="1" x14ac:dyDescent="0.2">
      <c r="A101" s="96"/>
      <c r="B101" s="97"/>
      <c r="C101" s="98"/>
      <c r="D101" s="98"/>
      <c r="E101" s="99"/>
      <c r="F101" s="1"/>
    </row>
    <row r="102" spans="1:6" s="2" customFormat="1" x14ac:dyDescent="0.2">
      <c r="A102" s="132"/>
      <c r="B102" s="133"/>
      <c r="F102" s="1"/>
    </row>
    <row r="103" spans="1:6" s="2" customFormat="1" x14ac:dyDescent="0.2">
      <c r="A103" s="132"/>
      <c r="B103" s="133"/>
      <c r="F103" s="1"/>
    </row>
    <row r="104" spans="1:6" s="2" customFormat="1" x14ac:dyDescent="0.2">
      <c r="A104" s="132"/>
      <c r="B104" s="133"/>
      <c r="F104" s="1"/>
    </row>
    <row r="105" spans="1:6" s="2" customFormat="1" x14ac:dyDescent="0.2">
      <c r="A105" s="132"/>
      <c r="B105" s="133"/>
      <c r="F105" s="1"/>
    </row>
    <row r="106" spans="1:6" s="2" customFormat="1" x14ac:dyDescent="0.2">
      <c r="A106" s="132"/>
      <c r="B106" s="133"/>
      <c r="F106" s="1"/>
    </row>
    <row r="107" spans="1:6" s="2" customFormat="1" x14ac:dyDescent="0.2">
      <c r="A107" s="132"/>
      <c r="B107" s="133"/>
      <c r="F107" s="1"/>
    </row>
    <row r="108" spans="1:6" s="2" customFormat="1" x14ac:dyDescent="0.2">
      <c r="A108" s="132"/>
      <c r="B108" s="133"/>
      <c r="F108" s="1"/>
    </row>
    <row r="109" spans="1:6" s="2" customFormat="1" ht="14.25" customHeight="1" x14ac:dyDescent="0.2">
      <c r="A109" s="132"/>
      <c r="B109" s="133"/>
      <c r="F109" s="1"/>
    </row>
    <row r="110" spans="1:6" s="2" customFormat="1" x14ac:dyDescent="0.2">
      <c r="A110" s="132"/>
      <c r="B110" s="133"/>
      <c r="F110" s="1"/>
    </row>
    <row r="111" spans="1:6" s="2" customFormat="1" x14ac:dyDescent="0.2">
      <c r="A111" s="132"/>
      <c r="B111" s="133"/>
      <c r="F111" s="1"/>
    </row>
    <row r="112" spans="1:6" s="2" customFormat="1" x14ac:dyDescent="0.2">
      <c r="A112" s="132"/>
      <c r="B112" s="133"/>
      <c r="F112" s="1"/>
    </row>
    <row r="113" spans="1:6" s="2" customFormat="1" x14ac:dyDescent="0.2">
      <c r="A113" s="132"/>
      <c r="B113" s="133"/>
      <c r="F113" s="1"/>
    </row>
    <row r="114" spans="1:6" s="2" customFormat="1" x14ac:dyDescent="0.2">
      <c r="A114" s="132"/>
      <c r="B114" s="133"/>
      <c r="F114" s="1"/>
    </row>
    <row r="115" spans="1:6" s="2" customFormat="1" x14ac:dyDescent="0.2">
      <c r="A115" s="132"/>
      <c r="B115" s="133"/>
      <c r="F115" s="1"/>
    </row>
    <row r="116" spans="1:6" s="2" customFormat="1" x14ac:dyDescent="0.2">
      <c r="A116" s="132"/>
      <c r="B116" s="133"/>
      <c r="F116" s="1"/>
    </row>
    <row r="117" spans="1:6" ht="13.5" customHeight="1" x14ac:dyDescent="0.2">
      <c r="A117" s="132"/>
      <c r="B117" s="133"/>
      <c r="C117" s="2"/>
      <c r="D117" s="2"/>
      <c r="E117" s="2"/>
      <c r="F117" s="17"/>
    </row>
    <row r="118" spans="1:6" ht="10.5" customHeight="1" x14ac:dyDescent="0.2">
      <c r="A118" s="134"/>
      <c r="B118" s="135"/>
      <c r="C118" s="136"/>
      <c r="D118" s="136"/>
      <c r="E118" s="137"/>
      <c r="F118" s="17"/>
    </row>
    <row r="119" spans="1:6" ht="34.5" customHeight="1" x14ac:dyDescent="0.2">
      <c r="A119" s="96"/>
      <c r="B119" s="97"/>
      <c r="C119" s="98"/>
      <c r="D119" s="98"/>
      <c r="E119" s="99"/>
      <c r="F119" s="17"/>
    </row>
    <row r="120" spans="1:6" x14ac:dyDescent="0.2">
      <c r="A120" s="72" t="s">
        <v>165</v>
      </c>
      <c r="B120" s="73">
        <f>SUM(B101:B119)</f>
        <v>0</v>
      </c>
      <c r="C120" s="131" t="str">
        <f>IF(SUBTOTAL(3,B101:B119)=SUBTOTAL(103,B101:B119),'Summary and sign-off'!$A$48,'Summary and sign-off'!$A$49)</f>
        <v>Check - there are no hidden rows with data</v>
      </c>
      <c r="D120" s="158" t="str">
        <f>IF('Summary and sign-off'!F57='Summary and sign-off'!F54,'Summary and sign-off'!A51,'Summary and sign-off'!A50)</f>
        <v>Check - each entry provides sufficient information</v>
      </c>
      <c r="E120" s="158"/>
      <c r="F120" s="17"/>
    </row>
    <row r="121" spans="1:6" x14ac:dyDescent="0.2">
      <c r="A121" s="17"/>
      <c r="B121" s="58"/>
      <c r="C121" s="19"/>
      <c r="D121" s="17"/>
      <c r="E121" s="17"/>
      <c r="F121" s="17"/>
    </row>
    <row r="122" spans="1:6" ht="12.6" customHeight="1" x14ac:dyDescent="0.2">
      <c r="A122" s="31" t="s">
        <v>166</v>
      </c>
      <c r="B122" s="59">
        <f>B22+B97+B120</f>
        <v>6070.1830000000009</v>
      </c>
      <c r="C122" s="32"/>
      <c r="D122" s="32"/>
      <c r="E122" s="32"/>
      <c r="F122" s="17"/>
    </row>
    <row r="123" spans="1:6" ht="12.95" customHeight="1" x14ac:dyDescent="0.2">
      <c r="A123" s="17"/>
      <c r="B123" s="19"/>
      <c r="C123" s="17"/>
      <c r="D123" s="17"/>
      <c r="E123" s="17"/>
      <c r="F123" s="17"/>
    </row>
    <row r="124" spans="1:6" x14ac:dyDescent="0.2">
      <c r="A124" s="18" t="s">
        <v>76</v>
      </c>
      <c r="B124" s="19"/>
      <c r="C124" s="17"/>
      <c r="D124" s="17"/>
      <c r="E124" s="17"/>
      <c r="F124" s="17"/>
    </row>
    <row r="125" spans="1:6" x14ac:dyDescent="0.2">
      <c r="A125" s="20" t="s">
        <v>167</v>
      </c>
      <c r="F125" s="17"/>
    </row>
    <row r="126" spans="1:6" ht="12.95" customHeight="1" x14ac:dyDescent="0.2">
      <c r="A126" s="20" t="s">
        <v>168</v>
      </c>
      <c r="B126" s="17"/>
      <c r="D126" s="17"/>
      <c r="F126" s="17"/>
    </row>
    <row r="127" spans="1:6" x14ac:dyDescent="0.2">
      <c r="A127" s="20" t="s">
        <v>169</v>
      </c>
      <c r="F127" s="17"/>
    </row>
    <row r="128" spans="1:6" x14ac:dyDescent="0.2">
      <c r="A128" s="20" t="s">
        <v>82</v>
      </c>
      <c r="B128" s="19"/>
      <c r="C128" s="17"/>
      <c r="D128" s="17"/>
      <c r="E128" s="17"/>
      <c r="F128" s="17"/>
    </row>
    <row r="129" spans="1:6" x14ac:dyDescent="0.2">
      <c r="A129" s="20" t="s">
        <v>170</v>
      </c>
      <c r="B129" s="17"/>
      <c r="D129" s="17"/>
      <c r="F129" s="17"/>
    </row>
    <row r="130" spans="1:6" hidden="1" x14ac:dyDescent="0.2">
      <c r="A130" s="20" t="s">
        <v>171</v>
      </c>
      <c r="F130" s="17"/>
    </row>
    <row r="131" spans="1:6" x14ac:dyDescent="0.2">
      <c r="A131" s="20" t="s">
        <v>172</v>
      </c>
      <c r="B131" s="20"/>
      <c r="C131" s="20"/>
      <c r="D131" s="20"/>
    </row>
    <row r="132" spans="1:6" x14ac:dyDescent="0.2">
      <c r="A132" s="26"/>
      <c r="B132" s="17"/>
      <c r="C132" s="17"/>
      <c r="D132" s="17"/>
      <c r="E132" s="17"/>
    </row>
    <row r="133" spans="1:6" x14ac:dyDescent="0.2">
      <c r="A133" s="26"/>
      <c r="B133" s="17"/>
      <c r="C133" s="17"/>
      <c r="D133" s="17"/>
      <c r="E133" s="17"/>
    </row>
    <row r="134" spans="1:6" x14ac:dyDescent="0.2"/>
    <row r="135" spans="1:6" ht="12.75" hidden="1" customHeight="1" x14ac:dyDescent="0.2"/>
    <row r="136" spans="1:6" x14ac:dyDescent="0.2"/>
    <row r="137" spans="1:6" x14ac:dyDescent="0.2"/>
    <row r="138" spans="1:6" hidden="1" x14ac:dyDescent="0.2">
      <c r="F138" s="17"/>
    </row>
    <row r="139" spans="1:6" hidden="1" x14ac:dyDescent="0.2">
      <c r="F139" s="17"/>
    </row>
    <row r="140" spans="1:6" hidden="1" x14ac:dyDescent="0.2">
      <c r="F140" s="17"/>
    </row>
    <row r="141" spans="1:6" hidden="1" x14ac:dyDescent="0.2">
      <c r="A141" s="26"/>
      <c r="B141" s="17"/>
      <c r="C141" s="17"/>
      <c r="D141" s="17"/>
      <c r="E141" s="17"/>
      <c r="F141" s="17"/>
    </row>
    <row r="142" spans="1:6" hidden="1" x14ac:dyDescent="0.2">
      <c r="A142" s="26"/>
      <c r="B142" s="17"/>
      <c r="C142" s="17"/>
      <c r="D142" s="17"/>
      <c r="E142" s="17"/>
      <c r="F142" s="17"/>
    </row>
    <row r="143" spans="1:6" x14ac:dyDescent="0.2">
      <c r="A143" s="26"/>
      <c r="B143" s="17"/>
      <c r="C143" s="17"/>
      <c r="D143" s="17"/>
      <c r="E143" s="17"/>
    </row>
    <row r="144" spans="1:6" x14ac:dyDescent="0.2">
      <c r="A144" s="26"/>
      <c r="B144" s="17"/>
      <c r="C144" s="17"/>
      <c r="D144" s="17"/>
      <c r="E144" s="17"/>
    </row>
    <row r="145" spans="1:5" x14ac:dyDescent="0.2">
      <c r="A145" s="26"/>
      <c r="B145" s="17"/>
      <c r="C145" s="17"/>
      <c r="D145" s="17"/>
      <c r="E145" s="17"/>
    </row>
    <row r="146" spans="1:5" x14ac:dyDescent="0.2"/>
    <row r="147" spans="1:5" x14ac:dyDescent="0.2"/>
    <row r="148" spans="1:5" x14ac:dyDescent="0.2"/>
    <row r="149" spans="1:5" x14ac:dyDescent="0.2"/>
    <row r="150" spans="1:5" x14ac:dyDescent="0.2"/>
    <row r="151" spans="1:5" x14ac:dyDescent="0.2"/>
    <row r="152" spans="1:5" x14ac:dyDescent="0.2"/>
    <row r="153" spans="1:5" x14ac:dyDescent="0.2"/>
    <row r="154" spans="1:5" x14ac:dyDescent="0.2"/>
    <row r="155" spans="1:5" x14ac:dyDescent="0.2"/>
    <row r="156" spans="1:5" x14ac:dyDescent="0.2"/>
    <row r="157" spans="1:5" x14ac:dyDescent="0.2"/>
    <row r="158" spans="1:5" x14ac:dyDescent="0.2"/>
    <row r="159" spans="1:5" x14ac:dyDescent="0.2"/>
    <row r="160" spans="1:5"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sheetData>
  <sheetProtection sheet="1" formatCells="0" formatRows="0" insertColumns="0" insertRows="0" deleteRows="0"/>
  <mergeCells count="15">
    <mergeCell ref="B7:E7"/>
    <mergeCell ref="B5:E5"/>
    <mergeCell ref="D120:E120"/>
    <mergeCell ref="A1:E1"/>
    <mergeCell ref="A24:E24"/>
    <mergeCell ref="A99:E99"/>
    <mergeCell ref="B2:E2"/>
    <mergeCell ref="B3:E3"/>
    <mergeCell ref="B4:E4"/>
    <mergeCell ref="A8:E8"/>
    <mergeCell ref="A9:E9"/>
    <mergeCell ref="B6:E6"/>
    <mergeCell ref="D22:E22"/>
    <mergeCell ref="D97:E9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95:A96 A12 A21 A101 A119 A26:A6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0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102:A113 A115:A118 A62:A94"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2018&amp;C_x000D_&amp;1#&amp;"Calibri"&amp;10&amp;K000000 IN CONFIDENCE-STAFF&amp;RWorksheet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B101:B113 B115:B119 B26:B96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E15" sqref="E15"/>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54" t="s">
        <v>113</v>
      </c>
      <c r="B1" s="154"/>
      <c r="C1" s="154"/>
      <c r="D1" s="154"/>
      <c r="E1" s="154"/>
    </row>
    <row r="2" spans="1:6" ht="21" customHeight="1" x14ac:dyDescent="0.2">
      <c r="A2" s="3" t="s">
        <v>52</v>
      </c>
      <c r="B2" s="157" t="str">
        <f>'Summary and sign-off'!B2:F2</f>
        <v>Earthquake Commission</v>
      </c>
      <c r="C2" s="157"/>
      <c r="D2" s="157"/>
      <c r="E2" s="157"/>
    </row>
    <row r="3" spans="1:6" ht="21" customHeight="1" x14ac:dyDescent="0.2">
      <c r="A3" s="3" t="s">
        <v>114</v>
      </c>
      <c r="B3" s="157" t="str">
        <f>'Summary and sign-off'!B3:F3</f>
        <v>Tina Mitchell</v>
      </c>
      <c r="C3" s="157"/>
      <c r="D3" s="157"/>
      <c r="E3" s="157"/>
    </row>
    <row r="4" spans="1:6" ht="21" customHeight="1" x14ac:dyDescent="0.2">
      <c r="A4" s="3" t="s">
        <v>115</v>
      </c>
      <c r="B4" s="157">
        <f>'Summary and sign-off'!B4:F4</f>
        <v>44378</v>
      </c>
      <c r="C4" s="157"/>
      <c r="D4" s="157"/>
      <c r="E4" s="157"/>
    </row>
    <row r="5" spans="1:6" ht="21" customHeight="1" x14ac:dyDescent="0.2">
      <c r="A5" s="3" t="s">
        <v>116</v>
      </c>
      <c r="B5" s="157">
        <f>'Summary and sign-off'!B5:F5</f>
        <v>44742</v>
      </c>
      <c r="C5" s="157"/>
      <c r="D5" s="157"/>
      <c r="E5" s="157"/>
    </row>
    <row r="6" spans="1:6" ht="21" customHeight="1" x14ac:dyDescent="0.2">
      <c r="A6" s="3" t="s">
        <v>117</v>
      </c>
      <c r="B6" s="152" t="s">
        <v>83</v>
      </c>
      <c r="C6" s="152"/>
      <c r="D6" s="152"/>
      <c r="E6" s="152"/>
    </row>
    <row r="7" spans="1:6" ht="21" customHeight="1" x14ac:dyDescent="0.2">
      <c r="A7" s="3" t="s">
        <v>58</v>
      </c>
      <c r="B7" s="152" t="s">
        <v>86</v>
      </c>
      <c r="C7" s="152"/>
      <c r="D7" s="152"/>
      <c r="E7" s="152"/>
    </row>
    <row r="8" spans="1:6" ht="35.25" customHeight="1" x14ac:dyDescent="0.25">
      <c r="A8" s="167" t="s">
        <v>173</v>
      </c>
      <c r="B8" s="167"/>
      <c r="C8" s="168"/>
      <c r="D8" s="168"/>
      <c r="E8" s="168"/>
      <c r="F8" s="27"/>
    </row>
    <row r="9" spans="1:6" ht="35.25" customHeight="1" x14ac:dyDescent="0.25">
      <c r="A9" s="165" t="s">
        <v>174</v>
      </c>
      <c r="B9" s="166"/>
      <c r="C9" s="166"/>
      <c r="D9" s="166"/>
      <c r="E9" s="166"/>
      <c r="F9" s="27"/>
    </row>
    <row r="10" spans="1:6" ht="27" customHeight="1" x14ac:dyDescent="0.2">
      <c r="A10" s="24" t="s">
        <v>175</v>
      </c>
      <c r="B10" s="24" t="s">
        <v>65</v>
      </c>
      <c r="C10" s="24" t="s">
        <v>176</v>
      </c>
      <c r="D10" s="24" t="s">
        <v>177</v>
      </c>
      <c r="E10" s="24" t="s">
        <v>125</v>
      </c>
      <c r="F10" s="20"/>
    </row>
    <row r="11" spans="1:6" s="2" customFormat="1" hidden="1" x14ac:dyDescent="0.2">
      <c r="A11" s="100"/>
      <c r="B11" s="97"/>
      <c r="C11" s="101"/>
      <c r="D11" s="101"/>
      <c r="E11" s="102"/>
    </row>
    <row r="12" spans="1:6" s="2" customFormat="1" x14ac:dyDescent="0.2">
      <c r="A12" s="120"/>
      <c r="B12" s="121"/>
      <c r="C12" s="125"/>
      <c r="D12" s="125"/>
      <c r="E12" s="126"/>
    </row>
    <row r="13" spans="1:6" s="2" customFormat="1" x14ac:dyDescent="0.2">
      <c r="A13" s="120"/>
      <c r="B13" s="121"/>
      <c r="C13" s="125"/>
      <c r="D13" s="125"/>
      <c r="E13" s="126"/>
    </row>
    <row r="14" spans="1:6" s="2" customFormat="1" x14ac:dyDescent="0.2">
      <c r="A14" s="120"/>
      <c r="B14" s="121"/>
      <c r="C14" s="125"/>
      <c r="D14" s="125"/>
      <c r="E14" s="126"/>
    </row>
    <row r="15" spans="1:6" s="2" customFormat="1" x14ac:dyDescent="0.2">
      <c r="A15" s="120"/>
      <c r="B15" s="121"/>
      <c r="C15" s="125"/>
      <c r="D15" s="125"/>
      <c r="E15" s="126"/>
    </row>
    <row r="16" spans="1:6" s="2" customFormat="1" x14ac:dyDescent="0.2">
      <c r="A16" s="120"/>
      <c r="B16" s="121"/>
      <c r="C16" s="125"/>
      <c r="D16" s="125"/>
      <c r="E16" s="126"/>
    </row>
    <row r="17" spans="1:6" s="2" customFormat="1" x14ac:dyDescent="0.2">
      <c r="A17" s="120"/>
      <c r="B17" s="121"/>
      <c r="C17" s="125"/>
      <c r="D17" s="125"/>
      <c r="E17" s="126"/>
    </row>
    <row r="18" spans="1:6" s="2" customFormat="1" x14ac:dyDescent="0.2">
      <c r="A18" s="120"/>
      <c r="B18" s="121"/>
      <c r="C18" s="125"/>
      <c r="D18" s="125"/>
      <c r="E18" s="126"/>
    </row>
    <row r="19" spans="1:6" s="2" customFormat="1" x14ac:dyDescent="0.2">
      <c r="A19" s="120"/>
      <c r="B19" s="121"/>
      <c r="C19" s="125"/>
      <c r="D19" s="125"/>
      <c r="E19" s="126"/>
    </row>
    <row r="20" spans="1:6" s="2" customFormat="1" x14ac:dyDescent="0.2">
      <c r="A20" s="120"/>
      <c r="B20" s="121"/>
      <c r="C20" s="125"/>
      <c r="D20" s="125"/>
      <c r="E20" s="126"/>
    </row>
    <row r="21" spans="1:6" s="2" customFormat="1" x14ac:dyDescent="0.2">
      <c r="A21" s="124"/>
      <c r="B21" s="121"/>
      <c r="C21" s="125"/>
      <c r="D21" s="125"/>
      <c r="E21" s="126"/>
    </row>
    <row r="22" spans="1:6" s="2" customFormat="1" x14ac:dyDescent="0.2">
      <c r="A22" s="124"/>
      <c r="B22" s="121"/>
      <c r="C22" s="125"/>
      <c r="D22" s="125"/>
      <c r="E22" s="126"/>
    </row>
    <row r="23" spans="1:6" s="2" customFormat="1" ht="11.25" hidden="1" customHeight="1" x14ac:dyDescent="0.2">
      <c r="A23" s="100"/>
      <c r="B23" s="97"/>
      <c r="C23" s="101"/>
      <c r="D23" s="101"/>
      <c r="E23" s="102"/>
    </row>
    <row r="24" spans="1:6" ht="34.5" customHeight="1" x14ac:dyDescent="0.2">
      <c r="A24" s="54" t="s">
        <v>179</v>
      </c>
      <c r="B24" s="63">
        <f>SUM(B11:B23)</f>
        <v>0</v>
      </c>
      <c r="C24" s="71" t="str">
        <f>IF(SUBTOTAL(3,B11:B23)=SUBTOTAL(103,B11:B23),'Summary and sign-off'!$A$48,'Summary and sign-off'!$A$49)</f>
        <v>Check - there are no hidden rows with data</v>
      </c>
      <c r="D24" s="158" t="str">
        <f>IF('Summary and sign-off'!F58='Summary and sign-off'!F54,'Summary and sign-off'!A51,'Summary and sign-off'!A50)</f>
        <v>Check - each entry provides sufficient information</v>
      </c>
      <c r="E24" s="158"/>
      <c r="F24" s="2"/>
    </row>
    <row r="25" spans="1:6" x14ac:dyDescent="0.2">
      <c r="A25" s="18"/>
      <c r="B25" s="17"/>
      <c r="C25" s="17"/>
      <c r="D25" s="17"/>
      <c r="E25" s="17"/>
    </row>
    <row r="26" spans="1:6" x14ac:dyDescent="0.2">
      <c r="A26" s="18" t="s">
        <v>76</v>
      </c>
      <c r="B26" s="19"/>
      <c r="C26" s="17"/>
      <c r="D26" s="17"/>
      <c r="E26" s="17"/>
    </row>
    <row r="27" spans="1:6" ht="12.75" customHeight="1" x14ac:dyDescent="0.2">
      <c r="A27" s="20" t="s">
        <v>180</v>
      </c>
      <c r="B27" s="20"/>
      <c r="C27" s="20"/>
      <c r="D27" s="20"/>
      <c r="E27" s="20"/>
    </row>
    <row r="28" spans="1:6" x14ac:dyDescent="0.2">
      <c r="A28" s="20" t="s">
        <v>181</v>
      </c>
      <c r="B28" s="20"/>
      <c r="C28" s="28"/>
      <c r="D28" s="28"/>
      <c r="E28" s="28"/>
    </row>
    <row r="29" spans="1:6" x14ac:dyDescent="0.2">
      <c r="A29" s="20" t="s">
        <v>82</v>
      </c>
      <c r="B29" s="19"/>
      <c r="C29" s="17"/>
      <c r="D29" s="17"/>
      <c r="E29" s="17"/>
      <c r="F29" s="17"/>
    </row>
    <row r="30" spans="1:6" x14ac:dyDescent="0.2">
      <c r="A30" s="20" t="s">
        <v>182</v>
      </c>
      <c r="B30" s="20"/>
      <c r="C30" s="28"/>
      <c r="D30" s="28"/>
      <c r="E30" s="28"/>
    </row>
    <row r="31" spans="1:6" ht="12.75" customHeight="1" x14ac:dyDescent="0.2">
      <c r="A31" s="20" t="s">
        <v>183</v>
      </c>
      <c r="B31" s="20"/>
      <c r="C31" s="22"/>
      <c r="D31" s="22"/>
      <c r="E31" s="22"/>
    </row>
    <row r="32" spans="1:6" x14ac:dyDescent="0.2">
      <c r="A32" s="17"/>
      <c r="B32" s="17"/>
      <c r="C32" s="17"/>
      <c r="D32" s="17"/>
      <c r="E32" s="17"/>
    </row>
    <row r="33" x14ac:dyDescent="0.2"/>
  </sheetData>
  <sheetProtection sheet="1" formatCells="0" insertRows="0" deleteRows="0"/>
  <mergeCells count="10">
    <mergeCell ref="D24:E2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2018&amp;C_x000D_&amp;1#&amp;"Calibri"&amp;10&amp;K000000 IN CONFIDENCE-STAFF&amp;RWorksheet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D14" sqref="D14"/>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54" t="s">
        <v>113</v>
      </c>
      <c r="B1" s="154"/>
      <c r="C1" s="154"/>
      <c r="D1" s="154"/>
      <c r="E1" s="154"/>
    </row>
    <row r="2" spans="1:6" ht="21" customHeight="1" x14ac:dyDescent="0.2">
      <c r="A2" s="3" t="s">
        <v>52</v>
      </c>
      <c r="B2" s="157" t="str">
        <f>'Summary and sign-off'!B2:F2</f>
        <v>Earthquake Commission</v>
      </c>
      <c r="C2" s="157"/>
      <c r="D2" s="157"/>
      <c r="E2" s="157"/>
    </row>
    <row r="3" spans="1:6" ht="21" customHeight="1" x14ac:dyDescent="0.2">
      <c r="A3" s="3" t="s">
        <v>114</v>
      </c>
      <c r="B3" s="157" t="str">
        <f>'Summary and sign-off'!B3:F3</f>
        <v>Tina Mitchell</v>
      </c>
      <c r="C3" s="157"/>
      <c r="D3" s="157"/>
      <c r="E3" s="157"/>
    </row>
    <row r="4" spans="1:6" ht="21" customHeight="1" x14ac:dyDescent="0.2">
      <c r="A4" s="3" t="s">
        <v>115</v>
      </c>
      <c r="B4" s="157">
        <f>'Summary and sign-off'!B4:F4</f>
        <v>44378</v>
      </c>
      <c r="C4" s="157"/>
      <c r="D4" s="157"/>
      <c r="E4" s="157"/>
    </row>
    <row r="5" spans="1:6" ht="21" customHeight="1" x14ac:dyDescent="0.2">
      <c r="A5" s="3" t="s">
        <v>116</v>
      </c>
      <c r="B5" s="157">
        <f>'Summary and sign-off'!B5:F5</f>
        <v>44742</v>
      </c>
      <c r="C5" s="157"/>
      <c r="D5" s="157"/>
      <c r="E5" s="157"/>
    </row>
    <row r="6" spans="1:6" ht="21" customHeight="1" x14ac:dyDescent="0.2">
      <c r="A6" s="3" t="s">
        <v>117</v>
      </c>
      <c r="B6" s="152" t="s">
        <v>83</v>
      </c>
      <c r="C6" s="152"/>
      <c r="D6" s="152"/>
      <c r="E6" s="152"/>
      <c r="F6" s="23"/>
    </row>
    <row r="7" spans="1:6" ht="21" customHeight="1" x14ac:dyDescent="0.2">
      <c r="A7" s="3" t="s">
        <v>58</v>
      </c>
      <c r="B7" s="152" t="s">
        <v>86</v>
      </c>
      <c r="C7" s="152"/>
      <c r="D7" s="152"/>
      <c r="E7" s="152"/>
      <c r="F7" s="23"/>
    </row>
    <row r="8" spans="1:6" ht="35.25" customHeight="1" x14ac:dyDescent="0.2">
      <c r="A8" s="161" t="s">
        <v>184</v>
      </c>
      <c r="B8" s="161"/>
      <c r="C8" s="168"/>
      <c r="D8" s="168"/>
      <c r="E8" s="168"/>
    </row>
    <row r="9" spans="1:6" ht="35.25" customHeight="1" x14ac:dyDescent="0.2">
      <c r="A9" s="169" t="s">
        <v>185</v>
      </c>
      <c r="B9" s="170"/>
      <c r="C9" s="170"/>
      <c r="D9" s="170"/>
      <c r="E9" s="170"/>
    </row>
    <row r="10" spans="1:6" ht="27" customHeight="1" x14ac:dyDescent="0.2">
      <c r="A10" s="24" t="s">
        <v>121</v>
      </c>
      <c r="B10" s="24" t="s">
        <v>65</v>
      </c>
      <c r="C10" s="24" t="s">
        <v>186</v>
      </c>
      <c r="D10" s="24" t="s">
        <v>187</v>
      </c>
      <c r="E10" s="24" t="s">
        <v>125</v>
      </c>
      <c r="F10" s="20"/>
    </row>
    <row r="11" spans="1:6" s="2" customFormat="1" hidden="1" x14ac:dyDescent="0.2">
      <c r="A11" s="100"/>
      <c r="B11" s="97"/>
      <c r="C11" s="101"/>
      <c r="D11" s="101"/>
      <c r="E11" s="102"/>
    </row>
    <row r="12" spans="1:6" s="2" customFormat="1" x14ac:dyDescent="0.2">
      <c r="A12" s="120">
        <v>44723</v>
      </c>
      <c r="B12" s="149">
        <v>36.5</v>
      </c>
      <c r="C12" s="125" t="s">
        <v>188</v>
      </c>
      <c r="D12" s="125"/>
      <c r="E12" s="125"/>
    </row>
    <row r="13" spans="1:6" s="2" customFormat="1" ht="15" x14ac:dyDescent="0.2">
      <c r="A13" s="144"/>
      <c r="B13" s="150"/>
      <c r="C13" s="145"/>
      <c r="D13" s="146"/>
      <c r="E13" s="146"/>
    </row>
    <row r="14" spans="1:6" s="2" customFormat="1" x14ac:dyDescent="0.2">
      <c r="A14" s="147"/>
      <c r="B14" s="148"/>
      <c r="C14" s="146"/>
      <c r="D14" s="146"/>
      <c r="E14" s="146"/>
    </row>
    <row r="15" spans="1:6" s="2" customFormat="1" ht="15" x14ac:dyDescent="0.2">
      <c r="A15" s="144"/>
      <c r="B15" s="150"/>
      <c r="C15" s="145"/>
      <c r="D15" s="146"/>
      <c r="E15" s="146"/>
    </row>
    <row r="16" spans="1:6" s="2" customFormat="1" x14ac:dyDescent="0.2">
      <c r="A16" s="146"/>
      <c r="B16" s="146"/>
      <c r="C16" s="146"/>
      <c r="D16" s="125"/>
      <c r="E16" s="126"/>
    </row>
    <row r="17" spans="1:6" s="2" customFormat="1" x14ac:dyDescent="0.2">
      <c r="A17" s="120"/>
      <c r="B17" s="142"/>
      <c r="C17" s="125"/>
      <c r="D17" s="125"/>
      <c r="E17" s="126"/>
    </row>
    <row r="18" spans="1:6" s="2" customFormat="1" x14ac:dyDescent="0.2">
      <c r="A18" s="120"/>
      <c r="B18" s="121"/>
      <c r="C18" s="125"/>
      <c r="D18" s="125"/>
      <c r="E18" s="126"/>
    </row>
    <row r="19" spans="1:6" s="2" customFormat="1" x14ac:dyDescent="0.2">
      <c r="A19" s="120"/>
      <c r="B19" s="121"/>
      <c r="C19" s="125"/>
      <c r="D19" s="125"/>
      <c r="E19" s="126"/>
    </row>
    <row r="20" spans="1:6" s="2" customFormat="1" x14ac:dyDescent="0.2">
      <c r="A20" s="120"/>
      <c r="B20" s="121"/>
      <c r="C20" s="125"/>
      <c r="D20" s="125"/>
      <c r="E20" s="126"/>
    </row>
    <row r="21" spans="1:6" s="2" customFormat="1" x14ac:dyDescent="0.2">
      <c r="A21" s="120"/>
      <c r="B21" s="121"/>
      <c r="C21" s="125"/>
      <c r="D21" s="125"/>
      <c r="E21" s="126"/>
    </row>
    <row r="22" spans="1:6" s="2" customFormat="1" x14ac:dyDescent="0.2">
      <c r="A22" s="124"/>
      <c r="B22" s="121"/>
      <c r="C22" s="125"/>
      <c r="D22" s="125"/>
      <c r="E22" s="126"/>
    </row>
    <row r="23" spans="1:6" s="2" customFormat="1" x14ac:dyDescent="0.2">
      <c r="A23" s="124"/>
      <c r="B23" s="121"/>
      <c r="C23" s="125"/>
      <c r="D23" s="125"/>
      <c r="E23" s="126"/>
    </row>
    <row r="24" spans="1:6" s="2" customFormat="1" hidden="1" x14ac:dyDescent="0.2">
      <c r="A24" s="100"/>
      <c r="B24" s="97"/>
      <c r="C24" s="101"/>
      <c r="D24" s="101"/>
      <c r="E24" s="102"/>
    </row>
    <row r="25" spans="1:6" ht="34.5" customHeight="1" x14ac:dyDescent="0.2">
      <c r="A25" s="54" t="s">
        <v>189</v>
      </c>
      <c r="B25" s="63">
        <f>SUM(B11:B24)</f>
        <v>36.5</v>
      </c>
      <c r="C25" s="71" t="str">
        <f>IF(SUBTOTAL(3,B11:B24)=SUBTOTAL(103,B11:B24),'Summary and sign-off'!$A$48,'Summary and sign-off'!$A$49)</f>
        <v>Check - there are no hidden rows with data</v>
      </c>
      <c r="D25" s="158" t="str">
        <f>IF('Summary and sign-off'!F59='Summary and sign-off'!F54,'Summary and sign-off'!A51,'Summary and sign-off'!A50)</f>
        <v>Not all lines have an entry for "Cost in NZ$" and "Type of expense"</v>
      </c>
      <c r="E25" s="158"/>
    </row>
    <row r="26" spans="1:6" ht="14.1" customHeight="1" x14ac:dyDescent="0.2">
      <c r="B26" s="17"/>
      <c r="C26" s="17"/>
      <c r="D26" s="17"/>
      <c r="E26" s="17"/>
    </row>
    <row r="27" spans="1:6" x14ac:dyDescent="0.2">
      <c r="A27" s="18" t="s">
        <v>190</v>
      </c>
      <c r="B27" s="17"/>
      <c r="C27" s="17"/>
      <c r="D27" s="17"/>
      <c r="E27" s="17"/>
    </row>
    <row r="28" spans="1:6" ht="12.6" customHeight="1" x14ac:dyDescent="0.2">
      <c r="A28" s="20" t="s">
        <v>167</v>
      </c>
      <c r="B28" s="17"/>
      <c r="C28" s="17"/>
      <c r="D28" s="17"/>
      <c r="E28" s="17"/>
    </row>
    <row r="29" spans="1:6" x14ac:dyDescent="0.2">
      <c r="A29" s="20" t="s">
        <v>82</v>
      </c>
      <c r="B29" s="19"/>
      <c r="C29" s="17"/>
      <c r="D29" s="17"/>
      <c r="E29" s="17"/>
      <c r="F29" s="17"/>
    </row>
    <row r="30" spans="1:6" x14ac:dyDescent="0.2">
      <c r="A30" s="20" t="s">
        <v>182</v>
      </c>
      <c r="C30" s="17"/>
      <c r="D30" s="17"/>
      <c r="E30" s="17"/>
      <c r="F30" s="17"/>
    </row>
    <row r="31" spans="1:6" ht="12.75" customHeight="1" x14ac:dyDescent="0.2">
      <c r="A31" s="20" t="s">
        <v>183</v>
      </c>
      <c r="B31" s="25"/>
      <c r="C31" s="22"/>
      <c r="D31" s="22"/>
      <c r="E31" s="22"/>
      <c r="F31" s="22"/>
    </row>
    <row r="32" spans="1:6" x14ac:dyDescent="0.2">
      <c r="B32" s="26"/>
      <c r="C32" s="17"/>
      <c r="D32" s="17"/>
      <c r="E32" s="17"/>
    </row>
    <row r="33" spans="1:5" hidden="1" x14ac:dyDescent="0.2">
      <c r="A33" s="17"/>
      <c r="B33" s="17"/>
      <c r="C33" s="17"/>
      <c r="D33" s="17"/>
    </row>
    <row r="34" spans="1:5" ht="12.75" hidden="1" customHeight="1" x14ac:dyDescent="0.2"/>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4 A13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2018&amp;C_x000D_&amp;1#&amp;"Calibri"&amp;10&amp;K000000 IN CONFIDENCE-STAFF&amp;RWorksheet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B11:B14 B17:B24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6"/>
  <sheetViews>
    <sheetView topLeftCell="A4" zoomScaleNormal="100" workbookViewId="0">
      <selection activeCell="B17" sqref="B17"/>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54" t="s">
        <v>191</v>
      </c>
      <c r="B1" s="154"/>
      <c r="C1" s="154"/>
      <c r="D1" s="154"/>
      <c r="E1" s="154"/>
      <c r="F1" s="154"/>
    </row>
    <row r="2" spans="1:6" ht="21" customHeight="1" x14ac:dyDescent="0.2">
      <c r="A2" s="3" t="s">
        <v>52</v>
      </c>
      <c r="B2" s="157" t="str">
        <f>'Summary and sign-off'!B2:F2</f>
        <v>Earthquake Commission</v>
      </c>
      <c r="C2" s="157"/>
      <c r="D2" s="157"/>
      <c r="E2" s="157"/>
      <c r="F2" s="157"/>
    </row>
    <row r="3" spans="1:6" ht="21" customHeight="1" x14ac:dyDescent="0.2">
      <c r="A3" s="3" t="s">
        <v>114</v>
      </c>
      <c r="B3" s="157" t="str">
        <f>'Summary and sign-off'!B3:F3</f>
        <v>Tina Mitchell</v>
      </c>
      <c r="C3" s="157"/>
      <c r="D3" s="157"/>
      <c r="E3" s="157"/>
      <c r="F3" s="157"/>
    </row>
    <row r="4" spans="1:6" ht="21" customHeight="1" x14ac:dyDescent="0.2">
      <c r="A4" s="3" t="s">
        <v>115</v>
      </c>
      <c r="B4" s="157">
        <f>'Summary and sign-off'!B4:F4</f>
        <v>44378</v>
      </c>
      <c r="C4" s="157"/>
      <c r="D4" s="157"/>
      <c r="E4" s="157"/>
      <c r="F4" s="157"/>
    </row>
    <row r="5" spans="1:6" ht="21" customHeight="1" x14ac:dyDescent="0.2">
      <c r="A5" s="3" t="s">
        <v>116</v>
      </c>
      <c r="B5" s="157">
        <f>'Summary and sign-off'!B5:F5</f>
        <v>44742</v>
      </c>
      <c r="C5" s="157"/>
      <c r="D5" s="157"/>
      <c r="E5" s="157"/>
      <c r="F5" s="157"/>
    </row>
    <row r="6" spans="1:6" ht="21" customHeight="1" x14ac:dyDescent="0.2">
      <c r="A6" s="3" t="s">
        <v>192</v>
      </c>
      <c r="B6" s="152" t="s">
        <v>83</v>
      </c>
      <c r="C6" s="152"/>
      <c r="D6" s="152"/>
      <c r="E6" s="152"/>
      <c r="F6" s="152"/>
    </row>
    <row r="7" spans="1:6" ht="21" customHeight="1" x14ac:dyDescent="0.2">
      <c r="A7" s="3" t="s">
        <v>58</v>
      </c>
      <c r="B7" s="152" t="s">
        <v>86</v>
      </c>
      <c r="C7" s="152"/>
      <c r="D7" s="152"/>
      <c r="E7" s="152"/>
      <c r="F7" s="152"/>
    </row>
    <row r="8" spans="1:6" ht="36" customHeight="1" x14ac:dyDescent="0.2">
      <c r="A8" s="161" t="s">
        <v>193</v>
      </c>
      <c r="B8" s="161"/>
      <c r="C8" s="161"/>
      <c r="D8" s="161"/>
      <c r="E8" s="161"/>
      <c r="F8" s="161"/>
    </row>
    <row r="9" spans="1:6" ht="36" customHeight="1" x14ac:dyDescent="0.2">
      <c r="A9" s="169" t="s">
        <v>194</v>
      </c>
      <c r="B9" s="170"/>
      <c r="C9" s="170"/>
      <c r="D9" s="170"/>
      <c r="E9" s="170"/>
      <c r="F9" s="170"/>
    </row>
    <row r="10" spans="1:6" ht="39" customHeight="1" x14ac:dyDescent="0.2">
      <c r="A10" s="24" t="s">
        <v>121</v>
      </c>
      <c r="B10" s="114" t="s">
        <v>195</v>
      </c>
      <c r="C10" s="114" t="s">
        <v>196</v>
      </c>
      <c r="D10" s="114" t="s">
        <v>197</v>
      </c>
      <c r="E10" s="114" t="s">
        <v>198</v>
      </c>
      <c r="F10" s="114" t="s">
        <v>199</v>
      </c>
    </row>
    <row r="11" spans="1:6" s="2" customFormat="1" hidden="1" x14ac:dyDescent="0.2">
      <c r="A11" s="96"/>
      <c r="B11" s="101"/>
      <c r="C11" s="103"/>
      <c r="D11" s="101"/>
      <c r="E11" s="104"/>
      <c r="F11" s="102"/>
    </row>
    <row r="12" spans="1:6" s="2" customFormat="1" x14ac:dyDescent="0.2">
      <c r="A12" s="120">
        <v>44589</v>
      </c>
      <c r="B12" s="127" t="s">
        <v>200</v>
      </c>
      <c r="C12" s="128" t="s">
        <v>100</v>
      </c>
      <c r="D12" s="127" t="s">
        <v>201</v>
      </c>
      <c r="E12" s="129" t="s">
        <v>95</v>
      </c>
      <c r="F12" s="130"/>
    </row>
    <row r="13" spans="1:6" s="2" customFormat="1" x14ac:dyDescent="0.2">
      <c r="A13" s="120">
        <v>44604</v>
      </c>
      <c r="B13" s="127" t="s">
        <v>200</v>
      </c>
      <c r="C13" s="128" t="s">
        <v>100</v>
      </c>
      <c r="D13" s="127" t="s">
        <v>202</v>
      </c>
      <c r="E13" s="129" t="s">
        <v>95</v>
      </c>
      <c r="F13" s="130"/>
    </row>
    <row r="14" spans="1:6" s="2" customFormat="1" x14ac:dyDescent="0.2">
      <c r="A14" s="120">
        <v>44659</v>
      </c>
      <c r="B14" s="127" t="s">
        <v>178</v>
      </c>
      <c r="C14" s="128" t="s">
        <v>100</v>
      </c>
      <c r="D14" s="127" t="s">
        <v>203</v>
      </c>
      <c r="E14" s="129" t="s">
        <v>95</v>
      </c>
      <c r="F14" s="130"/>
    </row>
    <row r="15" spans="1:6" s="2" customFormat="1" x14ac:dyDescent="0.2">
      <c r="A15" s="120"/>
      <c r="B15" s="127"/>
      <c r="C15" s="128"/>
      <c r="D15" s="127"/>
      <c r="E15" s="129"/>
      <c r="F15" s="130"/>
    </row>
    <row r="16" spans="1:6" s="2" customFormat="1" x14ac:dyDescent="0.2">
      <c r="A16" s="120"/>
      <c r="B16" s="127"/>
      <c r="C16" s="128"/>
      <c r="D16" s="127"/>
      <c r="E16" s="129"/>
      <c r="F16" s="130"/>
    </row>
    <row r="17" spans="1:7" s="2" customFormat="1" x14ac:dyDescent="0.2">
      <c r="A17" s="120"/>
      <c r="B17" s="127"/>
      <c r="C17" s="128"/>
      <c r="D17" s="127"/>
      <c r="E17" s="129"/>
      <c r="F17" s="130"/>
    </row>
    <row r="18" spans="1:7" s="2" customFormat="1" x14ac:dyDescent="0.2">
      <c r="A18" s="120"/>
      <c r="B18" s="127"/>
      <c r="C18" s="128"/>
      <c r="D18" s="127"/>
      <c r="E18" s="129"/>
      <c r="F18" s="130"/>
    </row>
    <row r="19" spans="1:7" s="2" customFormat="1" x14ac:dyDescent="0.2">
      <c r="A19" s="120"/>
      <c r="B19" s="127"/>
      <c r="C19" s="128"/>
      <c r="D19" s="127"/>
      <c r="E19" s="129"/>
      <c r="F19" s="130"/>
    </row>
    <row r="20" spans="1:7" s="2" customFormat="1" x14ac:dyDescent="0.2">
      <c r="A20" s="120"/>
      <c r="B20" s="127"/>
      <c r="C20" s="128"/>
      <c r="D20" s="127"/>
      <c r="E20" s="129"/>
      <c r="F20" s="130"/>
    </row>
    <row r="21" spans="1:7" s="2" customFormat="1" x14ac:dyDescent="0.2">
      <c r="A21" s="120"/>
      <c r="B21" s="127"/>
      <c r="C21" s="128"/>
      <c r="D21" s="127"/>
      <c r="E21" s="129"/>
      <c r="F21" s="130"/>
    </row>
    <row r="22" spans="1:7" s="2" customFormat="1" x14ac:dyDescent="0.2">
      <c r="A22" s="120"/>
      <c r="B22" s="127"/>
      <c r="C22" s="128"/>
      <c r="D22" s="127"/>
      <c r="E22" s="129"/>
      <c r="F22" s="130"/>
    </row>
    <row r="23" spans="1:7" s="2" customFormat="1" x14ac:dyDescent="0.2">
      <c r="A23" s="120"/>
      <c r="B23" s="127"/>
      <c r="C23" s="128"/>
      <c r="D23" s="127"/>
      <c r="E23" s="129"/>
      <c r="F23" s="130"/>
    </row>
    <row r="24" spans="1:7" s="2" customFormat="1" hidden="1" x14ac:dyDescent="0.2">
      <c r="A24" s="96"/>
      <c r="B24" s="101"/>
      <c r="C24" s="103"/>
      <c r="D24" s="101"/>
      <c r="E24" s="104"/>
      <c r="F24" s="102"/>
    </row>
    <row r="25" spans="1:7" ht="34.5" customHeight="1" x14ac:dyDescent="0.2">
      <c r="A25" s="115" t="s">
        <v>204</v>
      </c>
      <c r="B25" s="116" t="s">
        <v>205</v>
      </c>
      <c r="C25" s="117">
        <f>C26+C27</f>
        <v>3</v>
      </c>
      <c r="D25" s="118" t="str">
        <f>IF(SUBTOTAL(3,C11:C24)=SUBTOTAL(103,C11:C24),'Summary and sign-off'!$A$48,'Summary and sign-off'!$A$49)</f>
        <v>Check - there are no hidden rows with data</v>
      </c>
      <c r="E25" s="158" t="str">
        <f>IF('Summary and sign-off'!F60='Summary and sign-off'!F54,'Summary and sign-off'!A52,'Summary and sign-off'!A50)</f>
        <v>Check - each entry provides sufficient information</v>
      </c>
      <c r="F25" s="158"/>
      <c r="G25" s="2"/>
    </row>
    <row r="26" spans="1:7" ht="25.5" customHeight="1" x14ac:dyDescent="0.25">
      <c r="A26" s="55"/>
      <c r="B26" s="56" t="s">
        <v>100</v>
      </c>
      <c r="C26" s="57">
        <f>COUNTIF(C11:C24,'Summary and sign-off'!A45)</f>
        <v>3</v>
      </c>
      <c r="D26" s="14"/>
      <c r="E26" s="15"/>
      <c r="F26" s="16"/>
    </row>
    <row r="27" spans="1:7" ht="25.5" customHeight="1" x14ac:dyDescent="0.25">
      <c r="A27" s="55"/>
      <c r="B27" s="56" t="s">
        <v>101</v>
      </c>
      <c r="C27" s="57">
        <f>COUNTIF(C11:C24,'Summary and sign-off'!A46)</f>
        <v>0</v>
      </c>
      <c r="D27" s="14"/>
      <c r="E27" s="15"/>
      <c r="F27" s="16"/>
    </row>
    <row r="28" spans="1:7" x14ac:dyDescent="0.2">
      <c r="A28" s="17"/>
      <c r="B28" s="18"/>
      <c r="C28" s="17"/>
      <c r="D28" s="19"/>
      <c r="E28" s="19"/>
      <c r="F28" s="17"/>
    </row>
    <row r="29" spans="1:7" x14ac:dyDescent="0.2">
      <c r="A29" s="18" t="s">
        <v>190</v>
      </c>
      <c r="B29" s="18"/>
      <c r="C29" s="18"/>
      <c r="D29" s="18"/>
      <c r="E29" s="18"/>
      <c r="F29" s="18"/>
    </row>
    <row r="30" spans="1:7" ht="12.6" customHeight="1" x14ac:dyDescent="0.2">
      <c r="A30" s="20" t="s">
        <v>167</v>
      </c>
      <c r="B30" s="17"/>
      <c r="C30" s="17"/>
      <c r="D30" s="17"/>
      <c r="E30" s="17"/>
    </row>
    <row r="31" spans="1:7" x14ac:dyDescent="0.2">
      <c r="A31" s="20" t="s">
        <v>82</v>
      </c>
      <c r="B31" s="19"/>
      <c r="C31" s="17"/>
      <c r="D31" s="17"/>
      <c r="E31" s="17"/>
      <c r="F31" s="17"/>
    </row>
    <row r="32" spans="1:7" x14ac:dyDescent="0.2">
      <c r="A32" s="20" t="s">
        <v>206</v>
      </c>
      <c r="B32" s="21"/>
      <c r="C32" s="21"/>
      <c r="D32" s="21"/>
      <c r="E32" s="21"/>
      <c r="F32" s="21"/>
    </row>
    <row r="33" spans="1:6" ht="12.75" customHeight="1" x14ac:dyDescent="0.2">
      <c r="A33" s="20" t="s">
        <v>207</v>
      </c>
      <c r="B33" s="17"/>
      <c r="C33" s="17"/>
      <c r="D33" s="17"/>
      <c r="E33" s="17"/>
      <c r="F33" s="17"/>
    </row>
    <row r="34" spans="1:6" ht="12.95" customHeight="1" x14ac:dyDescent="0.2">
      <c r="A34" s="20" t="s">
        <v>208</v>
      </c>
      <c r="B34" s="17"/>
      <c r="C34" s="17"/>
      <c r="D34" s="17"/>
      <c r="E34" s="17"/>
      <c r="F34" s="17"/>
    </row>
    <row r="35" spans="1:6" x14ac:dyDescent="0.2">
      <c r="A35" s="20" t="s">
        <v>209</v>
      </c>
      <c r="C35" s="17"/>
      <c r="D35" s="17"/>
      <c r="E35" s="17"/>
      <c r="F35" s="17"/>
    </row>
    <row r="36" spans="1:6" ht="12.75" customHeight="1" x14ac:dyDescent="0.2">
      <c r="A36" s="20" t="s">
        <v>183</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row r="46" spans="1:6"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2018&amp;C_x000D_&amp;1#&amp;"Calibri"&amp;10&amp;K000000 IN CONFIDENCE-STAFF&amp;RWorksheet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AggregationStatus xmlns="6ffc27c9-43cd-4736-a5d6-c0484359aef4">Normal</AggregationStatus>
    <DataClassification xmlns="66704092-311d-4623-8c81-e111139b239e">EQC USE ONLY – IN-CONFIDENCE</DataClassification>
    <PRAText2 xmlns="6ffc27c9-43cd-4736-a5d6-c0484359aef4" xsi:nil="true"/>
    <Function xmlns="66704092-311d-4623-8c81-e111139b239e">Managing EQC</Function>
    <Activity xmlns="66704092-311d-4623-8c81-e111139b239e">Financial Management</Activity>
    <PRAText3 xmlns="6ffc27c9-43cd-4736-a5d6-c0484359aef4" xsi:nil="true"/>
    <Year xmlns="6ffc27c9-43cd-4736-a5d6-c0484359aef4">CE Expenses</Year>
    <DocumentType xmlns="66704092-311d-4623-8c81-e111139b239e" xsi:nil="true"/>
    <PRAType xmlns="6ffc27c9-43cd-4736-a5d6-c0484359aef4" xsi:nil="true"/>
    <PRAText4 xmlns="6ffc27c9-43cd-4736-a5d6-c0484359aef4" xsi:nil="true"/>
    <PRADateDisposal xmlns="6ffc27c9-43cd-4736-a5d6-c0484359aef4" xsi:nil="true"/>
    <Case xmlns="66704092-311d-4623-8c81-e111139b239e">NA</Case>
    <Narrative xmlns="66704092-311d-4623-8c81-e111139b239e" xsi:nil="true"/>
    <CategoryName xmlns="66704092-311d-4623-8c81-e111139b239e">Sensitive Expenditure</CategoryName>
    <CategoryValue xmlns="66704092-311d-4623-8c81-e111139b239e">NA</CategoryValue>
    <Project xmlns="66704092-311d-4623-8c81-e111139b239e">NA</Project>
    <PRAText5 xmlns="6ffc27c9-43cd-4736-a5d6-c0484359aef4" xsi:nil="true"/>
    <AggregationNarrative xmlns="6ffc27c9-43cd-4736-a5d6-c0484359aef4" xsi:nil="true"/>
    <PRAText1 xmlns="6ffc27c9-43cd-4736-a5d6-c0484359aef4" xsi:nil="true"/>
    <Subactivity xmlns="66704092-311d-4623-8c81-e111139b239e">Reporting - Internal</Subactivity>
    <SharedWithUsers xmlns="77f2ea15-2457-45ae-b05a-69f932904f88">
      <UserInfo>
        <DisplayName>Ken Smart</DisplayName>
        <AccountId>87</AccountId>
        <AccountType/>
      </UserInfo>
      <UserInfo>
        <DisplayName>Nehalkumar patel</DisplayName>
        <AccountId>157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eDocument" ma:contentTypeID="0x01010076C29D073067D9448039A1419D56AED600FC4067F206484343A7CEC3152AF51CF6" ma:contentTypeVersion="33" ma:contentTypeDescription="Create a new document." ma:contentTypeScope="" ma:versionID="8d3dd951f6dff914346ffef1b2b147ad">
  <xsd:schema xmlns:xsd="http://www.w3.org/2001/XMLSchema" xmlns:xs="http://www.w3.org/2001/XMLSchema" xmlns:p="http://schemas.microsoft.com/office/2006/metadata/properties" xmlns:ns2="66704092-311d-4623-8c81-e111139b239e" xmlns:ns3="6ffc27c9-43cd-4736-a5d6-c0484359aef4" xmlns:ns4="96fe36d3-859e-4365-9387-bc9caa985cea" xmlns:ns5="77f2ea15-2457-45ae-b05a-69f932904f88" targetNamespace="http://schemas.microsoft.com/office/2006/metadata/properties" ma:root="true" ma:fieldsID="395c1fae95b31c733d86071ccce82792" ns2:_="" ns3:_="" ns4:_="" ns5:_="">
    <xsd:import namespace="66704092-311d-4623-8c81-e111139b239e"/>
    <xsd:import namespace="6ffc27c9-43cd-4736-a5d6-c0484359aef4"/>
    <xsd:import namespace="96fe36d3-859e-4365-9387-bc9caa985cea"/>
    <xsd:import namespace="77f2ea15-2457-45ae-b05a-69f932904f88"/>
    <xsd:element name="properties">
      <xsd:complexType>
        <xsd:sequence>
          <xsd:element name="documentManagement">
            <xsd:complexType>
              <xsd:all>
                <xsd:element ref="ns2:DataClassification" minOccurs="0"/>
                <xsd:element ref="ns2:Narrative" minOccurs="0"/>
                <xsd:element ref="ns3:AggregationNarrative" minOccurs="0"/>
                <xsd:element ref="ns3:AggregationStatus" minOccurs="0"/>
                <xsd:element ref="ns3:PRADateDisposal" minOccurs="0"/>
                <xsd:element ref="ns3:PRAText1" minOccurs="0"/>
                <xsd:element ref="ns3:PRAText2" minOccurs="0"/>
                <xsd:element ref="ns3:PRAText3" minOccurs="0"/>
                <xsd:element ref="ns3:PRAText4" minOccurs="0"/>
                <xsd:element ref="ns3:PRAText5" minOccurs="0"/>
                <xsd:element ref="ns3:PRAType" minOccurs="0"/>
                <xsd:element ref="ns2:Project" minOccurs="0"/>
                <xsd:element ref="ns2:CategoryName" minOccurs="0"/>
                <xsd:element ref="ns2:CategoryValue" minOccurs="0"/>
                <xsd:element ref="ns2:DocumentType" minOccurs="0"/>
                <xsd:element ref="ns2:Function" minOccurs="0"/>
                <xsd:element ref="ns2:Activity" minOccurs="0"/>
                <xsd:element ref="ns2:Subactivity" minOccurs="0"/>
                <xsd:element ref="ns2:Case" minOccurs="0"/>
                <xsd:element ref="ns3:Year" minOccurs="0"/>
                <xsd:element ref="ns4:MediaServiceMetadata" minOccurs="0"/>
                <xsd:element ref="ns4:MediaServiceFastMetadata" minOccurs="0"/>
                <xsd:element ref="ns5:SharedWithUsers" minOccurs="0"/>
                <xsd:element ref="ns5: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04092-311d-4623-8c81-e111139b239e" elementFormDefault="qualified">
    <xsd:import namespace="http://schemas.microsoft.com/office/2006/documentManagement/types"/>
    <xsd:import namespace="http://schemas.microsoft.com/office/infopath/2007/PartnerControls"/>
    <xsd:element name="DataClassification" ma:index="8" nillable="true" ma:displayName="Data Classification" ma:default="EQC USE ONLY – IN-CONFIDENCE" ma:format="Dropdown" ma:hidden="true" ma:internalName="DataClassification" ma:readOnly="false">
      <xsd:simpleType>
        <xsd:restriction base="dms:Choice">
          <xsd:enumeration value="EQC USE ONLY – IN-CONFIDENCE"/>
          <xsd:enumeration value="UNCLASSIFIED"/>
        </xsd:restriction>
      </xsd:simpleType>
    </xsd:element>
    <xsd:element name="Narrative" ma:index="9" nillable="true" ma:displayName="Narrative" ma:description="Description of document that may help find it later or to understand context better" ma:internalName="Narrative" ma:readOnly="false">
      <xsd:simpleType>
        <xsd:restriction base="dms:Note">
          <xsd:maxLength value="255"/>
        </xsd:restriction>
      </xsd:simpleType>
    </xsd:element>
    <xsd:element name="Project" ma:index="19" nillable="true" ma:displayName="Project" ma:default="NA" ma:hidden="true" ma:internalName="Project" ma:readOnly="false">
      <xsd:simpleType>
        <xsd:restriction base="dms:Text">
          <xsd:maxLength value="255"/>
        </xsd:restriction>
      </xsd:simpleType>
    </xsd:element>
    <xsd:element name="CategoryName" ma:index="20" nillable="true" ma:displayName="Topic" ma:hidden="true" ma:internalName="CategoryName" ma:readOnly="false">
      <xsd:simpleType>
        <xsd:restriction base="dms:Text">
          <xsd:maxLength value="255"/>
        </xsd:restriction>
      </xsd:simpleType>
    </xsd:element>
    <xsd:element name="CategoryValue" ma:index="21" nillable="true" ma:displayName="Category Value" ma:default="NA" ma:hidden="true" ma:internalName="CategoryValue" ma:readOnly="false">
      <xsd:simpleType>
        <xsd:restriction base="dms:Text">
          <xsd:maxLength value="255"/>
        </xsd:restriction>
      </xsd:simpleType>
    </xsd:element>
    <xsd:element name="DocumentType" ma:index="22" nillable="true" ma:displayName="Document Type" ma:format="Dropdown" ma:hidden="true" ma:internalName="DocumentType" ma:readOnly="false">
      <xsd:simpleType>
        <xsd:restriction base="dms:Choice">
          <xsd:enumeration value="APPLICATION, Permit, Infrastructure related"/>
          <xsd:enumeration value="CALCULATION, Workings"/>
          <xsd:enumeration value="CERTIFICATE, Award, Recognition"/>
          <xsd:enumeration value="CHECKLIST or Register, Matrix, Records Control"/>
          <xsd:enumeration value="COMMUNICATION, Correspondence, Publication"/>
          <xsd:enumeration value="CONTRACT, Variation, Agreement"/>
          <xsd:enumeration value="DESIGN or Architecture"/>
          <xsd:enumeration value="DRAWING, Map, Flowchart, Plan, Charter"/>
          <xsd:enumeration value="EMPLOYMENT or Personnel related"/>
          <xsd:enumeration value="FINANCIAL related"/>
          <xsd:enumeration value="FORM or Template"/>
          <xsd:enumeration value="GOVERNANCE, Rules and Regulations, Environment"/>
          <xsd:enumeration value="IMAGE, Video, Multimedia, Screenshot"/>
          <xsd:enumeration value="MINUTES, Agenda, Notes, Memo, Filenote"/>
          <xsd:enumeration value="POLICY or Procedure, Process, SOP"/>
          <xsd:enumeration value="PRESENTATION, Speech"/>
          <xsd:enumeration value="PROCUREMENT related"/>
          <xsd:enumeration value="PROJECT related"/>
          <xsd:enumeration value="REFERENCE, Supporting Documentation"/>
          <xsd:enumeration value="SERVICE REQUEST, Change Management"/>
          <xsd:enumeration value="SPECIFICATION, Standard"/>
          <xsd:enumeration value="TRAINING, Operating or System Manual"/>
          <xsd:enumeration value="WORKSHEET, Roster"/>
          <xsd:enumeration value="Not yet defined"/>
        </xsd:restriction>
      </xsd:simpleType>
    </xsd:element>
    <xsd:element name="Function" ma:index="23" nillable="true" ma:displayName="Function" ma:default="Managing EQC" ma:hidden="true" ma:internalName="Function" ma:readOnly="false">
      <xsd:simpleType>
        <xsd:restriction base="dms:Text">
          <xsd:maxLength value="255"/>
        </xsd:restriction>
      </xsd:simpleType>
    </xsd:element>
    <xsd:element name="Activity" ma:index="24" nillable="true" ma:displayName="Activity" ma:default="Financial Management" ma:hidden="true" ma:internalName="Activity" ma:readOnly="false">
      <xsd:simpleType>
        <xsd:restriction base="dms:Text">
          <xsd:maxLength value="255"/>
        </xsd:restriction>
      </xsd:simpleType>
    </xsd:element>
    <xsd:element name="Subactivity" ma:index="25" nillable="true" ma:displayName="Subactivity" ma:default="Reporting - Internal" ma:hidden="true" ma:internalName="Subactivity" ma:readOnly="false">
      <xsd:simpleType>
        <xsd:restriction base="dms:Text">
          <xsd:maxLength value="255"/>
        </xsd:restriction>
      </xsd:simpleType>
    </xsd:element>
    <xsd:element name="Case" ma:index="26" nillable="true" ma:displayName="Case" ma:default="NA" ma:hidden="true" ma:internalName="Cas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fc27c9-43cd-4736-a5d6-c0484359aef4" elementFormDefault="qualified">
    <xsd:import namespace="http://schemas.microsoft.com/office/2006/documentManagement/types"/>
    <xsd:import namespace="http://schemas.microsoft.com/office/infopath/2007/PartnerControls"/>
    <xsd:element name="AggregationNarrative" ma:index="10" nillable="true" ma:displayName="Aggregation Narrative" ma:hidden="true" ma:internalName="AggregationNarrative" ma:readOnly="false">
      <xsd:simpleType>
        <xsd:restriction base="dms:Text">
          <xsd:maxLength value="255"/>
        </xsd:restriction>
      </xsd:simpleType>
    </xsd:element>
    <xsd:element name="AggregationStatus" ma:index="11" nillable="true" ma:displayName="Aggregation Status" ma:default="Normal" ma:format="Dropdown"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ADateDisposal" ma:index="12" nillable="true" ma:displayName="PRA Date Disposal" ma:format="DateOnly" ma:hidden="true" ma:internalName="PRADateDisposal" ma:readOnly="false">
      <xsd:simpleType>
        <xsd:restriction base="dms:DateTime"/>
      </xsd:simpleType>
    </xsd:element>
    <xsd:element name="PRAText1" ma:index="13" nillable="true" ma:displayName="PRA Text 1" ma:hidden="true" ma:internalName="PRAText1" ma:readOnly="false">
      <xsd:simpleType>
        <xsd:restriction base="dms:Text">
          <xsd:maxLength value="255"/>
        </xsd:restriction>
      </xsd:simpleType>
    </xsd:element>
    <xsd:element name="PRAText2" ma:index="14" nillable="true" ma:displayName="PRA Text 2" ma:hidden="true" ma:internalName="PRAText2" ma:readOnly="false">
      <xsd:simpleType>
        <xsd:restriction base="dms:Text">
          <xsd:maxLength value="255"/>
        </xsd:restriction>
      </xsd:simpleType>
    </xsd:element>
    <xsd:element name="PRAText3" ma:index="15" nillable="true" ma:displayName="PRA Text 3" ma:hidden="true" ma:internalName="PRAText3" ma:readOnly="false">
      <xsd:simpleType>
        <xsd:restriction base="dms:Text">
          <xsd:maxLength value="255"/>
        </xsd:restriction>
      </xsd:simpleType>
    </xsd:element>
    <xsd:element name="PRAText4" ma:index="16" nillable="true" ma:displayName="PRA Text 4" ma:hidden="true" ma:internalName="PRAText4" ma:readOnly="false">
      <xsd:simpleType>
        <xsd:restriction base="dms:Text">
          <xsd:maxLength value="255"/>
        </xsd:restriction>
      </xsd:simpleType>
    </xsd:element>
    <xsd:element name="PRAText5" ma:index="17" nillable="true" ma:displayName="PRA Text 5" ma:hidden="true" ma:internalName="PRAText5" ma:readOnly="false">
      <xsd:simpleType>
        <xsd:restriction base="dms:Text">
          <xsd:maxLength value="255"/>
        </xsd:restriction>
      </xsd:simpleType>
    </xsd:element>
    <xsd:element name="PRAType" ma:index="18" nillable="true" ma:displayName="PRA Type" ma:hidden="true" ma:internalName="PRAType" ma:readOnly="false">
      <xsd:simpleType>
        <xsd:restriction base="dms:Text">
          <xsd:maxLength value="255"/>
        </xsd:restriction>
      </xsd:simpleType>
    </xsd:element>
    <xsd:element name="Year" ma:index="27" nillable="true" ma:displayName="Financial 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fe36d3-859e-4365-9387-bc9caa985ce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f2ea15-2457-45ae-b05a-69f932904f88"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purl.org/dc/dcmitype/"/>
    <ds:schemaRef ds:uri="http://schemas.openxmlformats.org/package/2006/metadata/core-properties"/>
    <ds:schemaRef ds:uri="http://purl.org/dc/terms/"/>
    <ds:schemaRef ds:uri="77f2ea15-2457-45ae-b05a-69f932904f88"/>
    <ds:schemaRef ds:uri="http://schemas.microsoft.com/office/2006/documentManagement/types"/>
    <ds:schemaRef ds:uri="6ffc27c9-43cd-4736-a5d6-c0484359aef4"/>
    <ds:schemaRef ds:uri="http://schemas.microsoft.com/office/infopath/2007/PartnerControls"/>
    <ds:schemaRef ds:uri="96fe36d3-859e-4365-9387-bc9caa985cea"/>
    <ds:schemaRef ds:uri="http://schemas.microsoft.com/office/2006/metadata/properties"/>
    <ds:schemaRef ds:uri="66704092-311d-4623-8c81-e111139b239e"/>
    <ds:schemaRef ds:uri="http://www.w3.org/XML/1998/namespace"/>
    <ds:schemaRef ds:uri="http://purl.org/dc/elements/1.1/"/>
  </ds:schemaRefs>
</ds:datastoreItem>
</file>

<file path=customXml/itemProps3.xml><?xml version="1.0" encoding="utf-8"?>
<ds:datastoreItem xmlns:ds="http://schemas.openxmlformats.org/officeDocument/2006/customXml" ds:itemID="{8137BCC8-BE81-48A0-BA7D-3481801329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04092-311d-4623-8c81-e111139b239e"/>
    <ds:schemaRef ds:uri="6ffc27c9-43cd-4736-a5d6-c0484359aef4"/>
    <ds:schemaRef ds:uri="96fe36d3-859e-4365-9387-bc9caa985cea"/>
    <ds:schemaRef ds:uri="77f2ea15-2457-45ae-b05a-69f932904f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Ciaran Hyslop</cp:lastModifiedBy>
  <cp:revision/>
  <dcterms:created xsi:type="dcterms:W3CDTF">2010-10-17T20:59:02Z</dcterms:created>
  <dcterms:modified xsi:type="dcterms:W3CDTF">2022-10-25T23:59:45Z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0x01010076C29D073067D9448039A1419D56AED600FC4067F206484343A7CEC3152AF51CF6</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8a4af37b-2348-40aa-97de-1c1c251970b5</vt:lpwstr>
  </property>
  <property fmtid="{D5CDD505-2E9C-101B-9397-08002B2CF9AE}" pid="10" name="SharedWithUsers">
    <vt:lpwstr>87;#Ken Smart;#157;#Nehalkumar patel</vt:lpwstr>
  </property>
  <property fmtid="{D5CDD505-2E9C-101B-9397-08002B2CF9AE}" pid="11" name="_dlc_DocId">
    <vt:lpwstr>FINM-591346615-501</vt:lpwstr>
  </property>
  <property fmtid="{D5CDD505-2E9C-101B-9397-08002B2CF9AE}" pid="12" name="_dlc_DocIdUrl">
    <vt:lpwstr>https://eqcnz.sharepoint.com/sites/DMSFincMgt/_layouts/15/DocIdRedir.aspx?ID=FINM-591346615-501, FINM-591346615-501</vt:lpwstr>
  </property>
  <property fmtid="{D5CDD505-2E9C-101B-9397-08002B2CF9AE}" pid="13" name="SV_QUERY_LIST_4F35BF76-6C0D-4D9B-82B2-816C12CF3733">
    <vt:lpwstr>empty_477D106A-C0D6-4607-AEBD-E2C9D60EA279</vt:lpwstr>
  </property>
  <property fmtid="{D5CDD505-2E9C-101B-9397-08002B2CF9AE}" pid="14" name="SV_HIDDEN_GRID_QUERY_LIST_4F35BF76-6C0D-4D9B-82B2-816C12CF3733">
    <vt:lpwstr>empty_477D106A-C0D6-4607-AEBD-E2C9D60EA279</vt:lpwstr>
  </property>
  <property fmtid="{D5CDD505-2E9C-101B-9397-08002B2CF9AE}" pid="15" name="MSIP_Label_33315ce2-72d4-49f4-9b78-787fb40d56de_Enabled">
    <vt:lpwstr>true</vt:lpwstr>
  </property>
  <property fmtid="{D5CDD505-2E9C-101B-9397-08002B2CF9AE}" pid="16" name="MSIP_Label_33315ce2-72d4-49f4-9b78-787fb40d56de_SetDate">
    <vt:lpwstr>2022-08-31T02:39:09Z</vt:lpwstr>
  </property>
  <property fmtid="{D5CDD505-2E9C-101B-9397-08002B2CF9AE}" pid="17" name="MSIP_Label_33315ce2-72d4-49f4-9b78-787fb40d56de_Method">
    <vt:lpwstr>Privileged</vt:lpwstr>
  </property>
  <property fmtid="{D5CDD505-2E9C-101B-9397-08002B2CF9AE}" pid="18" name="MSIP_Label_33315ce2-72d4-49f4-9b78-787fb40d56de_Name">
    <vt:lpwstr>IN CONFIDENCE-STAFF</vt:lpwstr>
  </property>
  <property fmtid="{D5CDD505-2E9C-101B-9397-08002B2CF9AE}" pid="19" name="MSIP_Label_33315ce2-72d4-49f4-9b78-787fb40d56de_SiteId">
    <vt:lpwstr>86a6f104-40bb-42f9-80b8-db92c7ff68b2</vt:lpwstr>
  </property>
  <property fmtid="{D5CDD505-2E9C-101B-9397-08002B2CF9AE}" pid="20" name="MSIP_Label_33315ce2-72d4-49f4-9b78-787fb40d56de_ActionId">
    <vt:lpwstr>bed91630-0295-4861-b58f-8d8cf0e93aec</vt:lpwstr>
  </property>
  <property fmtid="{D5CDD505-2E9C-101B-9397-08002B2CF9AE}" pid="21" name="MSIP_Label_33315ce2-72d4-49f4-9b78-787fb40d56de_ContentBits">
    <vt:lpwstr>2</vt:lpwstr>
  </property>
</Properties>
</file>